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LAK1IRV\Desktop\"/>
    </mc:Choice>
  </mc:AlternateContent>
  <xr:revisionPtr revIDLastSave="0" documentId="13_ncr:1_{91691B67-570B-4FA2-892E-98016F730B3D}" xr6:coauthVersionLast="47" xr6:coauthVersionMax="47" xr10:uidLastSave="{00000000-0000-0000-0000-000000000000}"/>
  <workbookProtection workbookAlgorithmName="SHA-512" workbookHashValue="VZgusFaZ/WceHbKHdX37lsuIcYMTScapD4fyqEmB6dFpVHq6G+P+PanNBj314CqfDL/iwARvCHmmI31EGCaZHw==" workbookSaltValue="du6v43yW24P09q6QFuOPMQ==" workbookSpinCount="100000" lockStructure="1"/>
  <bookViews>
    <workbookView showSheetTabs="0" xWindow="-110" yWindow="-110" windowWidth="19420" windowHeight="10420" xr2:uid="{00000000-000D-0000-FFFF-FFFF00000000}"/>
  </bookViews>
  <sheets>
    <sheet name="Main" sheetId="10" r:id="rId1"/>
    <sheet name=" 400 Series Surface Imperial" sheetId="4" r:id="rId2"/>
    <sheet name="400 Series Surface Metric" sheetId="11" r:id="rId3"/>
    <sheet name="400 Series Flush Imperial" sheetId="9" r:id="rId4"/>
    <sheet name="400 Series Flush Metric" sheetId="12" r:id="rId5"/>
    <sheet name="400 Series Invisible Flush" sheetId="15" r:id="rId6"/>
    <sheet name="200 Series Imperial" sheetId="8" r:id="rId7"/>
    <sheet name="200 Series Metric" sheetId="14" r:id="rId8"/>
    <sheet name="400" sheetId="5" r:id="rId9"/>
    <sheet name="200" sheetId="7" r:id="rId10"/>
    <sheet name="Table" sheetId="6" r:id="rId11"/>
  </sheets>
  <definedNames>
    <definedName name="DECIMAL">Table!$B$1:$B$16</definedName>
    <definedName name="Flush400" localSheetId="4">'400 Series Flush Metric'!$C$3</definedName>
    <definedName name="Flush400" localSheetId="5">'400 Series Invisible Flush'!$C$3</definedName>
    <definedName name="Flush400">'400 Series Flush Imperial'!$C$3</definedName>
    <definedName name="FRACTION">Table!$C$1:$C$16</definedName>
    <definedName name="INCHES">Table!$B$1:$C$16</definedName>
    <definedName name="INVISIBLE">"Rectangle 4"</definedName>
    <definedName name="Surface200" localSheetId="7">'200 Series Metric'!$C$3</definedName>
    <definedName name="Surface200">'200 Series Imperial'!$C$3</definedName>
    <definedName name="Surface400" localSheetId="2">'400 Series Surface Metric'!$C$3</definedName>
    <definedName name="Surface400">' 400 Series Surface Imperial'!$C$3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" l="1"/>
  <c r="G17" i="5"/>
  <c r="E7" i="9" l="1"/>
  <c r="E6" i="9"/>
  <c r="C5" i="4"/>
  <c r="C5" i="15" l="1"/>
  <c r="H20" i="5" s="1"/>
  <c r="C5" i="12"/>
  <c r="H22" i="5"/>
  <c r="E7" i="15" s="1"/>
  <c r="H21" i="5"/>
  <c r="E6" i="15" s="1"/>
  <c r="H18" i="5"/>
  <c r="H17" i="5"/>
  <c r="E7" i="4" l="1"/>
  <c r="E4" i="15" l="1"/>
  <c r="E3" i="15"/>
  <c r="H24" i="5" l="1"/>
  <c r="H28" i="5" s="1"/>
  <c r="E5" i="15"/>
  <c r="E9" i="15" l="1"/>
  <c r="E17" i="15" s="1"/>
  <c r="H26" i="5"/>
  <c r="C18" i="7"/>
  <c r="D18" i="7" s="1"/>
  <c r="E18" i="7" s="1"/>
  <c r="C16" i="7"/>
  <c r="E4" i="14" s="1"/>
  <c r="C15" i="7"/>
  <c r="E3" i="14" s="1"/>
  <c r="D21" i="7"/>
  <c r="E21" i="7" s="1"/>
  <c r="C5" i="14"/>
  <c r="E6" i="14" s="1"/>
  <c r="C17" i="7" l="1"/>
  <c r="D17" i="7" s="1"/>
  <c r="E17" i="7" s="1"/>
  <c r="D16" i="7"/>
  <c r="E16" i="7" s="1"/>
  <c r="D15" i="7"/>
  <c r="E15" i="7" s="1"/>
  <c r="G22" i="5"/>
  <c r="E7" i="12" s="1"/>
  <c r="G21" i="5"/>
  <c r="E6" i="12" s="1"/>
  <c r="G18" i="5"/>
  <c r="E4" i="12" s="1"/>
  <c r="C22" i="5"/>
  <c r="E7" i="11" s="1"/>
  <c r="C21" i="5"/>
  <c r="E6" i="11" s="1"/>
  <c r="C18" i="5"/>
  <c r="E4" i="11" s="1"/>
  <c r="C17" i="5"/>
  <c r="E3" i="11" s="1"/>
  <c r="C5" i="11"/>
  <c r="C20" i="7" l="1"/>
  <c r="E9" i="14" s="1"/>
  <c r="E13" i="14" s="1"/>
  <c r="E3" i="12"/>
  <c r="C19" i="5"/>
  <c r="E5" i="11" s="1"/>
  <c r="E5" i="14"/>
  <c r="D20" i="7" l="1"/>
  <c r="E20" i="7" s="1"/>
  <c r="C22" i="7"/>
  <c r="E12" i="14" s="1"/>
  <c r="E10" i="14"/>
  <c r="D22" i="7"/>
  <c r="E22" i="7" s="1"/>
  <c r="G25" i="5"/>
  <c r="C24" i="5" l="1"/>
  <c r="E9" i="11" s="1"/>
  <c r="C4" i="7"/>
  <c r="C6" i="7"/>
  <c r="C5" i="8"/>
  <c r="C3" i="7"/>
  <c r="G4" i="5"/>
  <c r="G6" i="5"/>
  <c r="G7" i="5"/>
  <c r="G3" i="5"/>
  <c r="C5" i="7" l="1"/>
  <c r="E10" i="11"/>
  <c r="C26" i="5"/>
  <c r="E12" i="11" s="1"/>
  <c r="C5" i="9"/>
  <c r="G5" i="5" l="1"/>
  <c r="G9" i="5" s="1"/>
  <c r="E20" i="9" s="1"/>
  <c r="E13" i="11"/>
  <c r="E15" i="11"/>
  <c r="C6" i="5"/>
  <c r="E17" i="9" l="1"/>
  <c r="G13" i="5"/>
  <c r="H6" i="5"/>
  <c r="D6" i="5"/>
  <c r="E6" i="5" s="1"/>
  <c r="E6" i="4" s="1"/>
  <c r="I6" i="5" l="1"/>
  <c r="G10" i="5"/>
  <c r="G11" i="5" s="1"/>
  <c r="H4" i="5" l="1"/>
  <c r="H7" i="5"/>
  <c r="H12" i="5"/>
  <c r="I12" i="5" s="1"/>
  <c r="H10" i="5"/>
  <c r="I10" i="5" s="1"/>
  <c r="D9" i="7"/>
  <c r="E9" i="7" s="1"/>
  <c r="I4" i="5" l="1"/>
  <c r="E4" i="9"/>
  <c r="H3" i="5"/>
  <c r="H5" i="5"/>
  <c r="I7" i="5"/>
  <c r="D12" i="5"/>
  <c r="E12" i="5" s="1"/>
  <c r="D10" i="5"/>
  <c r="E10" i="5" s="1"/>
  <c r="E14" i="9" l="1"/>
  <c r="E19" i="9"/>
  <c r="E16" i="9"/>
  <c r="E10" i="9"/>
  <c r="E13" i="9"/>
  <c r="H11" i="5"/>
  <c r="I11" i="5" s="1"/>
  <c r="H9" i="5"/>
  <c r="I9" i="5" s="1"/>
  <c r="E9" i="9" s="1"/>
  <c r="H13" i="5"/>
  <c r="I13" i="5" s="1"/>
  <c r="I5" i="5"/>
  <c r="E5" i="9" s="1"/>
  <c r="I3" i="5"/>
  <c r="E3" i="9" s="1"/>
  <c r="C7" i="5"/>
  <c r="C4" i="5"/>
  <c r="C5" i="5"/>
  <c r="C3" i="5"/>
  <c r="C9" i="5" l="1"/>
  <c r="C11" i="5" s="1"/>
  <c r="E15" i="9"/>
  <c r="E12" i="9"/>
  <c r="D4" i="5"/>
  <c r="E4" i="5" s="1"/>
  <c r="E4" i="4" s="1"/>
  <c r="D5" i="5"/>
  <c r="E5" i="5" s="1"/>
  <c r="E10" i="4"/>
  <c r="D7" i="5"/>
  <c r="E7" i="5" s="1"/>
  <c r="C13" i="5" l="1"/>
  <c r="E5" i="4"/>
  <c r="D9" i="5"/>
  <c r="E9" i="5" s="1"/>
  <c r="E9" i="4" s="1"/>
  <c r="D3" i="5"/>
  <c r="E3" i="5" s="1"/>
  <c r="E3" i="4" s="1"/>
  <c r="D13" i="5" l="1"/>
  <c r="E13" i="5" s="1"/>
  <c r="D11" i="5"/>
  <c r="E11" i="5" s="1"/>
  <c r="E12" i="4" l="1"/>
  <c r="E13" i="4" s="1"/>
  <c r="D3" i="7"/>
  <c r="E3" i="7" s="1"/>
  <c r="E3" i="8" s="1"/>
  <c r="D4" i="7"/>
  <c r="E4" i="7" s="1"/>
  <c r="E4" i="8" s="1"/>
  <c r="D5" i="7"/>
  <c r="E5" i="7" s="1"/>
  <c r="E5" i="8" s="1"/>
  <c r="D6" i="7"/>
  <c r="E6" i="7" s="1"/>
  <c r="E6" i="8" s="1"/>
  <c r="C8" i="7"/>
  <c r="E15" i="4" l="1"/>
  <c r="E10" i="8"/>
  <c r="C10" i="7"/>
  <c r="D10" i="7" s="1"/>
  <c r="E10" i="7" s="1"/>
  <c r="D8" i="7"/>
  <c r="E8" i="7" s="1"/>
  <c r="E9" i="8" s="1"/>
  <c r="E13" i="8" s="1"/>
  <c r="E12" i="8" l="1"/>
  <c r="G19" i="5"/>
  <c r="G24" i="5" s="1"/>
  <c r="G28" i="5" s="1"/>
  <c r="E9" i="12" l="1"/>
  <c r="E17" i="12" s="1"/>
  <c r="G26" i="5"/>
  <c r="E5" i="12"/>
  <c r="E10" i="12" l="1"/>
  <c r="E15" i="12"/>
  <c r="E12" i="12"/>
  <c r="E14" i="12"/>
  <c r="E13" i="12"/>
  <c r="E13" i="15"/>
  <c r="E12" i="15"/>
  <c r="E14" i="15"/>
  <c r="E15" i="15"/>
  <c r="E19" i="15" s="1"/>
  <c r="E10" i="15"/>
  <c r="E16" i="15" l="1"/>
  <c r="E20" i="15" s="1"/>
  <c r="E16" i="12"/>
  <c r="E20" i="12" s="1"/>
  <c r="E19" i="12"/>
</calcChain>
</file>

<file path=xl/sharedStrings.xml><?xml version="1.0" encoding="utf-8"?>
<sst xmlns="http://schemas.openxmlformats.org/spreadsheetml/2006/main" count="290" uniqueCount="97">
  <si>
    <t>Width:</t>
  </si>
  <si>
    <t>Vario</t>
  </si>
  <si>
    <t>Connecting strip</t>
  </si>
  <si>
    <t>Downdrafts</t>
  </si>
  <si>
    <t>36-inch cooktop</t>
  </si>
  <si>
    <t>Total width</t>
  </si>
  <si>
    <t>Overhang</t>
  </si>
  <si>
    <t>CUTOUT</t>
  </si>
  <si>
    <t>Width</t>
  </si>
  <si>
    <t>±1/16"</t>
  </si>
  <si>
    <t>FLUSH MOUNT Cutout Dimensions WITHOUT Covers</t>
  </si>
  <si>
    <t>400 Series Varios SURFACE MOUNT</t>
  </si>
  <si>
    <t>Width Cutout with Groove</t>
  </si>
  <si>
    <t>Width cutout with groove</t>
  </si>
  <si>
    <t>SURFACE MOUNT Cutout Dimensions</t>
  </si>
  <si>
    <t>Depth Cutout with Groove</t>
  </si>
  <si>
    <t xml:space="preserve">200 Series Varios </t>
  </si>
  <si>
    <t>24-inch cooktop</t>
  </si>
  <si>
    <t>SURFACE MOUNT</t>
  </si>
  <si>
    <t>FLUSH MOUNT</t>
  </si>
  <si>
    <t>Depth</t>
  </si>
  <si>
    <t>Overhang 3/8" x 2</t>
  </si>
  <si>
    <t>Silicone Joint 1/8" x 2</t>
  </si>
  <si>
    <t>2/8" Silicone</t>
  </si>
  <si>
    <t>24-inch cooktop VG/VI</t>
  </si>
  <si>
    <t>Overhang 13/16"</t>
  </si>
  <si>
    <t>30-inch cooktop</t>
  </si>
  <si>
    <t xml:space="preserve"> </t>
  </si>
  <si>
    <t>Notes</t>
  </si>
  <si>
    <t>Maximum cooktop width between 2 VL downdrafts is 24"  (60 cm)</t>
  </si>
  <si>
    <t>Enter number of downdrafts VL 414 712</t>
  </si>
  <si>
    <t>VL downdrafts not appropriate for this cooktop</t>
  </si>
  <si>
    <t>VA 420 010 for surface mounts</t>
  </si>
  <si>
    <t>VA 420 000 for flush installations</t>
  </si>
  <si>
    <t>Each cooktop installation is unique and we recommend you confirm all dimensions by contacting</t>
  </si>
  <si>
    <t>GaggenauConcierge@bshg.com</t>
  </si>
  <si>
    <t>Begin by selecting the type of cooktop installation you wish to calculate:</t>
  </si>
  <si>
    <t>Enter number of downdrafts VL 200 120</t>
  </si>
  <si>
    <t>Enter number of connecting strips VV 200</t>
  </si>
  <si>
    <t>Number of connecting strips (VA 420 000)</t>
  </si>
  <si>
    <t>Number of connecting strips (VA 420 010)</t>
  </si>
  <si>
    <t>30-inch compatible cooktop (CX 482)</t>
  </si>
  <si>
    <t>36-inch compatible cooktops (CX 492, VI 492, VG 492)</t>
  </si>
  <si>
    <t>Vario eletric grill* and Vario gas wok must be placed between 2 VL downdrafts</t>
  </si>
  <si>
    <t>*electric grill may not be used with recirculation</t>
  </si>
  <si>
    <t>Vario electric grill* and Vario gas wok must be placed between 2 VL downdrafts</t>
  </si>
  <si>
    <t>Enter number of 15" Vario cooktops</t>
  </si>
  <si>
    <t>Enter number of 12" Vario cooktops</t>
  </si>
  <si>
    <t xml:space="preserve">Note: The Cutout Calculator is a planning tool and dimensions are estimates only. </t>
  </si>
  <si>
    <t>This is a planning tool and dimensions are estimates only. Contact GaggenauConcierge@bshg.com to confirm your dimensions.</t>
  </si>
  <si>
    <t>Depth WITHOUT covers</t>
  </si>
  <si>
    <t>Depth WITH covers*</t>
  </si>
  <si>
    <t>*VA 440 010 cover only available for individual Vario installation</t>
  </si>
  <si>
    <t>Depth WITH cover*</t>
  </si>
  <si>
    <t>400 SERIES Metric</t>
  </si>
  <si>
    <t xml:space="preserve">400 SERIES Imperial </t>
  </si>
  <si>
    <t>IMPERIAL MEASUREMENTS</t>
  </si>
  <si>
    <t>METRIC MEASUREMENTS</t>
  </si>
  <si>
    <t>6mm Silicone</t>
  </si>
  <si>
    <t>±2</t>
  </si>
  <si>
    <t>Overhang 10 mm x 2</t>
  </si>
  <si>
    <t>Silicone Joint 3mm x 2</t>
  </si>
  <si>
    <t xml:space="preserve">Depth Cutout with groove </t>
  </si>
  <si>
    <t>200 Series Imperial</t>
  </si>
  <si>
    <t>200 Series Metric</t>
  </si>
  <si>
    <t>±1</t>
  </si>
  <si>
    <t>Imperial Measurement</t>
  </si>
  <si>
    <t>Metric Measurement</t>
  </si>
  <si>
    <t>400 Series Varios FLUSH MOUNT</t>
  </si>
  <si>
    <t>1/2</t>
  </si>
  <si>
    <t>1/4</t>
  </si>
  <si>
    <t>3/4</t>
  </si>
  <si>
    <t>1/8</t>
  </si>
  <si>
    <t>3/8</t>
  </si>
  <si>
    <t>5/8</t>
  </si>
  <si>
    <t>7/8</t>
  </si>
  <si>
    <t>1/16</t>
  </si>
  <si>
    <t>3/16</t>
  </si>
  <si>
    <t>5/16</t>
  </si>
  <si>
    <t>7/16</t>
  </si>
  <si>
    <t>9/16</t>
  </si>
  <si>
    <t>11/16</t>
  </si>
  <si>
    <t>13/16</t>
  </si>
  <si>
    <t>15/16</t>
  </si>
  <si>
    <t>400 Series Varios INVISIBLE FLUSH MOUNT</t>
  </si>
  <si>
    <t>Number of connecting strips (VA 420 004)</t>
  </si>
  <si>
    <t>VA 420 004 for INVISIBLE flush installations</t>
  </si>
  <si>
    <t>Standard Connecting strip</t>
  </si>
  <si>
    <t>Invisible Connecting strip</t>
  </si>
  <si>
    <t>Invisible</t>
  </si>
  <si>
    <t>Standard</t>
  </si>
  <si>
    <t>*to ensure cutout accuracy, Invisible Flush measurements are available only in metric</t>
  </si>
  <si>
    <t xml:space="preserve">24-inch cooktop VG/VI </t>
  </si>
  <si>
    <t>If using VL downdraft with 24" cooktop, must have one downdraft on either side</t>
  </si>
  <si>
    <t>Silicone Joint 2mm x 2</t>
  </si>
  <si>
    <t>Depth Cutout with Groove with Cover</t>
  </si>
  <si>
    <t>VV 200 010 Stainless steel connecting strip; VV 200 020 Black connecting strip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</si>
</sst>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6"/>
      <color theme="1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EF7A0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vertAlign val="superscript"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7A0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3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6" fillId="0" borderId="2" xfId="0" applyFont="1" applyBorder="1" applyAlignment="1">
      <alignment horizontal="right"/>
    </xf>
    <xf numFmtId="0" fontId="4" fillId="0" borderId="2" xfId="0" quotePrefix="1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quotePrefix="1" applyFont="1" applyFill="1" applyAlignment="1">
      <alignment horizontal="right"/>
    </xf>
    <xf numFmtId="0" fontId="7" fillId="2" borderId="0" xfId="0" applyFont="1" applyFill="1"/>
    <xf numFmtId="0" fontId="6" fillId="6" borderId="0" xfId="0" applyFont="1" applyFill="1"/>
    <xf numFmtId="0" fontId="4" fillId="6" borderId="0" xfId="0" applyFont="1" applyFill="1" applyAlignment="1">
      <alignment horizontal="right"/>
    </xf>
    <xf numFmtId="0" fontId="4" fillId="6" borderId="0" xfId="0" quotePrefix="1" applyFont="1" applyFill="1" applyAlignment="1">
      <alignment horizontal="right"/>
    </xf>
    <xf numFmtId="0" fontId="7" fillId="6" borderId="0" xfId="0" applyFont="1" applyFill="1"/>
    <xf numFmtId="0" fontId="8" fillId="2" borderId="0" xfId="0" applyFont="1" applyFill="1"/>
    <xf numFmtId="0" fontId="15" fillId="0" borderId="0" xfId="1" applyFont="1"/>
    <xf numFmtId="0" fontId="16" fillId="0" borderId="0" xfId="0" applyFont="1"/>
    <xf numFmtId="0" fontId="17" fillId="0" borderId="0" xfId="0" applyFont="1"/>
    <xf numFmtId="0" fontId="6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4" fillId="0" borderId="0" xfId="0" quotePrefix="1" applyFont="1" applyBorder="1"/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9" fillId="0" borderId="0" xfId="0" applyFont="1"/>
    <xf numFmtId="0" fontId="20" fillId="0" borderId="0" xfId="0" applyFont="1" applyBorder="1"/>
    <xf numFmtId="0" fontId="21" fillId="0" borderId="0" xfId="0" applyFont="1"/>
    <xf numFmtId="0" fontId="21" fillId="0" borderId="0" xfId="0" applyFont="1" applyBorder="1"/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2" borderId="0" xfId="0" applyFont="1" applyFill="1"/>
    <xf numFmtId="0" fontId="22" fillId="2" borderId="2" xfId="0" applyFont="1" applyFill="1" applyBorder="1" applyProtection="1"/>
    <xf numFmtId="0" fontId="0" fillId="6" borderId="0" xfId="0" applyFill="1"/>
    <xf numFmtId="0" fontId="4" fillId="6" borderId="0" xfId="0" applyFont="1" applyFill="1" applyAlignment="1">
      <alignment horizontal="right"/>
    </xf>
    <xf numFmtId="0" fontId="25" fillId="0" borderId="0" xfId="0" applyFont="1"/>
    <xf numFmtId="0" fontId="26" fillId="0" borderId="0" xfId="0" applyFont="1"/>
    <xf numFmtId="0" fontId="6" fillId="0" borderId="0" xfId="0" applyFont="1" applyFill="1"/>
    <xf numFmtId="0" fontId="0" fillId="0" borderId="0" xfId="0" applyFill="1"/>
    <xf numFmtId="0" fontId="9" fillId="2" borderId="0" xfId="0" applyFont="1" applyFill="1" applyAlignment="1">
      <alignment horizontal="right"/>
    </xf>
    <xf numFmtId="0" fontId="9" fillId="2" borderId="0" xfId="0" quotePrefix="1" applyFont="1" applyFill="1" applyAlignment="1">
      <alignment horizontal="right"/>
    </xf>
    <xf numFmtId="0" fontId="27" fillId="2" borderId="0" xfId="0" applyFont="1" applyFill="1"/>
    <xf numFmtId="0" fontId="8" fillId="0" borderId="0" xfId="0" applyFont="1" applyFill="1"/>
    <xf numFmtId="0" fontId="18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23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0" fontId="6" fillId="6" borderId="0" xfId="0" applyFont="1" applyFill="1" applyAlignment="1"/>
    <xf numFmtId="0" fontId="12" fillId="4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3" fillId="5" borderId="3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3" fillId="7" borderId="3" xfId="0" applyFont="1" applyFill="1" applyBorder="1" applyAlignment="1">
      <alignment vertical="center"/>
    </xf>
  </cellXfs>
  <cellStyles count="2">
    <cellStyle name="Hyperlink" xfId="1" builtinId="8"/>
    <cellStyle name="Normal" xfId="0" builtinId="0" customBuiltin="1"/>
  </cellStyles>
  <dxfs count="10"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</dxfs>
  <tableStyles count="0" defaultTableStyle="TableStyleMedium9" defaultPivotStyle="PivotStyleLight16"/>
  <colors>
    <mruColors>
      <color rgb="FFEF7A0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00 Series Invisible Flush'!Flush400"/><Relationship Id="rId3" Type="http://schemas.openxmlformats.org/officeDocument/2006/relationships/hyperlink" Target="#Surface200"/><Relationship Id="rId7" Type="http://schemas.openxmlformats.org/officeDocument/2006/relationships/hyperlink" Target="#'200 Series Metric'!Surface200"/><Relationship Id="rId2" Type="http://schemas.openxmlformats.org/officeDocument/2006/relationships/hyperlink" Target="#Flush400"/><Relationship Id="rId1" Type="http://schemas.openxmlformats.org/officeDocument/2006/relationships/hyperlink" Target="#Surface400"/><Relationship Id="rId6" Type="http://schemas.openxmlformats.org/officeDocument/2006/relationships/hyperlink" Target="#'400 Series Flush Metric'!A1"/><Relationship Id="rId5" Type="http://schemas.openxmlformats.org/officeDocument/2006/relationships/hyperlink" Target="#'400 Series Surface Metric'!Surface400"/><Relationship Id="rId4" Type="http://schemas.openxmlformats.org/officeDocument/2006/relationships/image" Target="../media/image1.png"/><Relationship Id="rId9" Type="http://schemas.openxmlformats.org/officeDocument/2006/relationships/hyperlink" Target="#Main!L1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10</xdr:row>
      <xdr:rowOff>47625</xdr:rowOff>
    </xdr:from>
    <xdr:to>
      <xdr:col>8</xdr:col>
      <xdr:colOff>0</xdr:colOff>
      <xdr:row>12</xdr:row>
      <xdr:rowOff>76200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2228850"/>
          <a:ext cx="1762126" cy="352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400 Series Surface</a:t>
          </a:r>
          <a:r>
            <a:rPr lang="en-US" sz="1100" b="1" baseline="0">
              <a:solidFill>
                <a:schemeClr val="bg1"/>
              </a:solidFill>
            </a:rPr>
            <a:t> Install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76198</xdr:colOff>
      <xdr:row>13</xdr:row>
      <xdr:rowOff>19050</xdr:rowOff>
    </xdr:from>
    <xdr:to>
      <xdr:col>7</xdr:col>
      <xdr:colOff>609599</xdr:colOff>
      <xdr:row>15</xdr:row>
      <xdr:rowOff>47625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81398" y="2686050"/>
          <a:ext cx="1752601" cy="3524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400 Series Flush</a:t>
          </a:r>
          <a:r>
            <a:rPr lang="en-US" sz="1100" b="1" baseline="0">
              <a:solidFill>
                <a:schemeClr val="tx1"/>
              </a:solidFill>
            </a:rPr>
            <a:t> Mount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95249</xdr:colOff>
      <xdr:row>16</xdr:row>
      <xdr:rowOff>438150</xdr:rowOff>
    </xdr:from>
    <xdr:to>
      <xdr:col>8</xdr:col>
      <xdr:colOff>28575</xdr:colOff>
      <xdr:row>17</xdr:row>
      <xdr:rowOff>304800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49" y="3429000"/>
          <a:ext cx="1762126" cy="35242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200 Series Surface Install</a:t>
          </a:r>
        </a:p>
      </xdr:txBody>
    </xdr:sp>
    <xdr:clientData/>
  </xdr:twoCellAnchor>
  <xdr:twoCellAnchor editAs="oneCell">
    <xdr:from>
      <xdr:col>7</xdr:col>
      <xdr:colOff>0</xdr:colOff>
      <xdr:row>21</xdr:row>
      <xdr:rowOff>64557</xdr:rowOff>
    </xdr:from>
    <xdr:to>
      <xdr:col>12</xdr:col>
      <xdr:colOff>66675</xdr:colOff>
      <xdr:row>24</xdr:row>
      <xdr:rowOff>34860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750732"/>
          <a:ext cx="3114675" cy="456078"/>
        </a:xfrm>
        <a:prstGeom prst="rect">
          <a:avLst/>
        </a:prstGeom>
      </xdr:spPr>
    </xdr:pic>
    <xdr:clientData/>
  </xdr:twoCellAnchor>
  <xdr:twoCellAnchor>
    <xdr:from>
      <xdr:col>11</xdr:col>
      <xdr:colOff>47624</xdr:colOff>
      <xdr:row>10</xdr:row>
      <xdr:rowOff>66675</xdr:rowOff>
    </xdr:from>
    <xdr:to>
      <xdr:col>13</xdr:col>
      <xdr:colOff>590550</xdr:colOff>
      <xdr:row>12</xdr:row>
      <xdr:rowOff>95250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10424" y="2247900"/>
          <a:ext cx="1762126" cy="352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400 Series Surface</a:t>
          </a:r>
          <a:r>
            <a:rPr lang="en-US" sz="1100" b="1" baseline="0">
              <a:solidFill>
                <a:schemeClr val="bg1"/>
              </a:solidFill>
            </a:rPr>
            <a:t> Install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47623</xdr:colOff>
      <xdr:row>13</xdr:row>
      <xdr:rowOff>0</xdr:rowOff>
    </xdr:from>
    <xdr:to>
      <xdr:col>13</xdr:col>
      <xdr:colOff>581024</xdr:colOff>
      <xdr:row>15</xdr:row>
      <xdr:rowOff>28575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210423" y="2667000"/>
          <a:ext cx="1752601" cy="3524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400 Series Flush</a:t>
          </a:r>
          <a:r>
            <a:rPr lang="en-US" sz="1100" b="1" baseline="0">
              <a:solidFill>
                <a:schemeClr val="tx1"/>
              </a:solidFill>
            </a:rPr>
            <a:t> Mount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66674</xdr:colOff>
      <xdr:row>16</xdr:row>
      <xdr:rowOff>419100</xdr:rowOff>
    </xdr:from>
    <xdr:to>
      <xdr:col>14</xdr:col>
      <xdr:colOff>0</xdr:colOff>
      <xdr:row>17</xdr:row>
      <xdr:rowOff>285750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29474" y="3571875"/>
          <a:ext cx="1762126" cy="35242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200 Series Surface Install</a:t>
          </a:r>
        </a:p>
      </xdr:txBody>
    </xdr:sp>
    <xdr:clientData/>
  </xdr:twoCellAnchor>
  <xdr:twoCellAnchor>
    <xdr:from>
      <xdr:col>11</xdr:col>
      <xdr:colOff>47625</xdr:colOff>
      <xdr:row>15</xdr:row>
      <xdr:rowOff>123825</xdr:rowOff>
    </xdr:from>
    <xdr:to>
      <xdr:col>13</xdr:col>
      <xdr:colOff>581025</xdr:colOff>
      <xdr:row>16</xdr:row>
      <xdr:rowOff>266700</xdr:rowOff>
    </xdr:to>
    <xdr:sp macro="" textlink="">
      <xdr:nvSpPr>
        <xdr:cNvPr id="5" name="Rectangl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0425" y="3114675"/>
          <a:ext cx="1752600" cy="304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>
              <a:solidFill>
                <a:sysClr val="windowText" lastClr="000000"/>
              </a:solidFill>
            </a:rPr>
            <a:t> 4</a:t>
          </a:r>
          <a:r>
            <a:rPr lang="en-US" sz="1100" b="1">
              <a:solidFill>
                <a:sysClr val="windowText" lastClr="000000"/>
              </a:solidFill>
            </a:rPr>
            <a:t>00 Series Invisible Flush*</a:t>
          </a:r>
        </a:p>
      </xdr:txBody>
    </xdr:sp>
    <xdr:clientData/>
  </xdr:twoCellAnchor>
  <xdr:twoCellAnchor>
    <xdr:from>
      <xdr:col>5</xdr:col>
      <xdr:colOff>95250</xdr:colOff>
      <xdr:row>15</xdr:row>
      <xdr:rowOff>123825</xdr:rowOff>
    </xdr:from>
    <xdr:to>
      <xdr:col>8</xdr:col>
      <xdr:colOff>19050</xdr:colOff>
      <xdr:row>16</xdr:row>
      <xdr:rowOff>371475</xdr:rowOff>
    </xdr:to>
    <xdr:sp macro="" textlink="">
      <xdr:nvSpPr>
        <xdr:cNvPr id="11" name="Rectangl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683000" y="2936875"/>
          <a:ext cx="1752600" cy="406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 i="1" baseline="0">
              <a:solidFill>
                <a:sysClr val="windowText" lastClr="000000"/>
              </a:solidFill>
            </a:rPr>
            <a:t>4</a:t>
          </a:r>
          <a:r>
            <a:rPr lang="en-US" sz="1000" b="1" i="1">
              <a:solidFill>
                <a:sysClr val="windowText" lastClr="000000"/>
              </a:solidFill>
            </a:rPr>
            <a:t>00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en-US" sz="1000" b="1" i="1">
              <a:solidFill>
                <a:sysClr val="windowText" lastClr="000000"/>
              </a:solidFill>
            </a:rPr>
            <a:t>Series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en-US" sz="1000" b="1" i="1">
              <a:solidFill>
                <a:sysClr val="windowText" lastClr="000000"/>
              </a:solidFill>
            </a:rPr>
            <a:t>Invisible </a:t>
          </a:r>
          <a:r>
            <a:rPr lang="en-US" sz="1000" b="1" i="1" kern="0" baseline="0">
              <a:solidFill>
                <a:sysClr val="windowText" lastClr="000000"/>
              </a:solidFill>
            </a:rPr>
            <a:t>Flush</a:t>
          </a:r>
          <a:br>
            <a:rPr lang="en-US" sz="1000" b="1" i="1">
              <a:solidFill>
                <a:sysClr val="windowText" lastClr="000000"/>
              </a:solidFill>
            </a:rPr>
          </a:br>
          <a:r>
            <a:rPr lang="en-US" sz="920" b="1" i="1">
              <a:solidFill>
                <a:sysClr val="windowText" lastClr="000000"/>
              </a:solidFill>
            </a:rPr>
            <a:t>(Must</a:t>
          </a:r>
          <a:r>
            <a:rPr lang="en-US" sz="920" b="1" i="1" baseline="0">
              <a:solidFill>
                <a:sysClr val="windowText" lastClr="000000"/>
              </a:solidFill>
            </a:rPr>
            <a:t> use Metric Measurement)</a:t>
          </a:r>
          <a:endParaRPr lang="en-US" sz="92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431800</xdr:colOff>
      <xdr:row>23</xdr:row>
      <xdr:rowOff>38100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53200" y="52959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431800</xdr:colOff>
      <xdr:row>23</xdr:row>
      <xdr:rowOff>38100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43675" y="5511800"/>
          <a:ext cx="3498850" cy="42227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0200" y="60706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127000</xdr:colOff>
      <xdr:row>21</xdr:row>
      <xdr:rowOff>152400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48400" y="52451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127000</xdr:colOff>
      <xdr:row>21</xdr:row>
      <xdr:rowOff>152400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35700" y="5184775"/>
          <a:ext cx="2892425" cy="4254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BSH1 Warm">
      <a:dk1>
        <a:srgbClr val="000000"/>
      </a:dk1>
      <a:lt1>
        <a:srgbClr val="FFFFFF"/>
      </a:lt1>
      <a:dk2>
        <a:srgbClr val="99C8AD"/>
      </a:dk2>
      <a:lt2>
        <a:srgbClr val="E66E0F"/>
      </a:lt2>
      <a:accent1>
        <a:srgbClr val="AA3232"/>
      </a:accent1>
      <a:accent2>
        <a:srgbClr val="96B9DC"/>
      </a:accent2>
      <a:accent3>
        <a:srgbClr val="0050A5"/>
      </a:accent3>
      <a:accent4>
        <a:srgbClr val="F0C896"/>
      </a:accent4>
      <a:accent5>
        <a:srgbClr val="E66E0F"/>
      </a:accent5>
      <a:accent6>
        <a:srgbClr val="99C8AD"/>
      </a:accent6>
      <a:hlink>
        <a:srgbClr val="0050A5"/>
      </a:hlink>
      <a:folHlink>
        <a:srgbClr val="F0C89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aggenauConcierge@bsh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0"/>
  <sheetViews>
    <sheetView showGridLines="0" showRowColHeaders="0" tabSelected="1" workbookViewId="0"/>
  </sheetViews>
  <sheetFormatPr defaultRowHeight="12.5" x14ac:dyDescent="0.25"/>
  <cols>
    <col min="1" max="1" width="16" customWidth="1"/>
    <col min="2" max="2" width="9.1796875" customWidth="1"/>
  </cols>
  <sheetData>
    <row r="2" spans="2:15" ht="23.5" x14ac:dyDescent="0.55000000000000004">
      <c r="C2" s="21" t="s">
        <v>34</v>
      </c>
      <c r="D2" s="9"/>
      <c r="E2" s="9"/>
      <c r="F2" s="9"/>
      <c r="G2" s="9"/>
      <c r="H2" s="9"/>
    </row>
    <row r="3" spans="2:15" ht="21" x14ac:dyDescent="0.5">
      <c r="B3" s="33"/>
      <c r="D3" s="32"/>
      <c r="E3" s="32"/>
      <c r="F3" s="32"/>
      <c r="G3" s="9"/>
      <c r="H3" s="58" t="s">
        <v>35</v>
      </c>
      <c r="I3" s="59"/>
      <c r="J3" s="59"/>
      <c r="K3" s="59"/>
      <c r="L3" s="59"/>
    </row>
    <row r="4" spans="2:15" ht="13" x14ac:dyDescent="0.3">
      <c r="C4" s="31"/>
      <c r="D4" s="9"/>
      <c r="E4" s="9"/>
      <c r="F4" s="9"/>
      <c r="G4" s="9"/>
      <c r="H4" s="9"/>
    </row>
    <row r="5" spans="2:15" ht="13" x14ac:dyDescent="0.3">
      <c r="C5" s="9"/>
      <c r="D5" s="9"/>
      <c r="E5" s="9"/>
      <c r="F5" s="9"/>
      <c r="G5" s="9"/>
      <c r="H5" s="9"/>
    </row>
    <row r="6" spans="2:15" ht="13" x14ac:dyDescent="0.3">
      <c r="C6" s="9"/>
      <c r="D6" s="9"/>
      <c r="E6" s="9"/>
      <c r="F6" s="9"/>
      <c r="G6" s="9"/>
      <c r="H6" s="9"/>
    </row>
    <row r="7" spans="2:15" ht="13" x14ac:dyDescent="0.3">
      <c r="C7" s="9"/>
      <c r="D7" s="9"/>
      <c r="E7" s="9"/>
      <c r="F7" s="9"/>
      <c r="G7" s="9"/>
      <c r="H7" s="9"/>
    </row>
    <row r="8" spans="2:15" ht="23.5" x14ac:dyDescent="0.55000000000000004">
      <c r="E8" s="21" t="s">
        <v>36</v>
      </c>
      <c r="F8" s="9"/>
      <c r="G8" s="9"/>
      <c r="H8" s="9"/>
    </row>
    <row r="10" spans="2:15" ht="14" x14ac:dyDescent="0.3">
      <c r="E10" s="48"/>
      <c r="F10" s="60" t="s">
        <v>66</v>
      </c>
      <c r="G10" s="61"/>
      <c r="H10" s="61"/>
      <c r="I10" s="48"/>
      <c r="K10" s="48"/>
      <c r="L10" s="60" t="s">
        <v>67</v>
      </c>
      <c r="M10" s="61"/>
      <c r="N10" s="61"/>
      <c r="O10" s="48"/>
    </row>
    <row r="11" spans="2:15" x14ac:dyDescent="0.25">
      <c r="E11" s="48"/>
      <c r="F11" s="48"/>
      <c r="G11" s="48"/>
      <c r="H11" s="48"/>
      <c r="I11" s="48"/>
      <c r="K11" s="48"/>
      <c r="L11" s="48"/>
      <c r="M11" s="48"/>
      <c r="N11" s="48"/>
      <c r="O11" s="48"/>
    </row>
    <row r="12" spans="2:15" x14ac:dyDescent="0.25">
      <c r="E12" s="48"/>
      <c r="F12" s="48"/>
      <c r="G12" s="48"/>
      <c r="H12" s="48"/>
      <c r="I12" s="48"/>
      <c r="K12" s="48"/>
      <c r="L12" s="48"/>
      <c r="M12" s="48"/>
      <c r="N12" s="48"/>
      <c r="O12" s="48"/>
    </row>
    <row r="13" spans="2:15" x14ac:dyDescent="0.25">
      <c r="E13" s="48"/>
      <c r="F13" s="48"/>
      <c r="G13" s="48"/>
      <c r="H13" s="48"/>
      <c r="I13" s="48"/>
      <c r="K13" s="48"/>
      <c r="L13" s="48"/>
      <c r="M13" s="48"/>
      <c r="N13" s="48"/>
      <c r="O13" s="48"/>
    </row>
    <row r="14" spans="2:15" x14ac:dyDescent="0.25">
      <c r="E14" s="48"/>
      <c r="F14" s="48"/>
      <c r="G14" s="48"/>
      <c r="H14" s="48"/>
      <c r="I14" s="48"/>
      <c r="K14" s="48"/>
      <c r="L14" s="48"/>
      <c r="M14" s="48"/>
      <c r="N14" s="48"/>
      <c r="O14" s="48"/>
    </row>
    <row r="15" spans="2:15" x14ac:dyDescent="0.25">
      <c r="E15" s="48"/>
      <c r="F15" s="48"/>
      <c r="G15" s="48"/>
      <c r="H15" s="48"/>
      <c r="I15" s="48"/>
      <c r="K15" s="48"/>
      <c r="L15" s="48"/>
      <c r="M15" s="48"/>
      <c r="N15" s="48"/>
      <c r="O15" s="48"/>
    </row>
    <row r="16" spans="2:15" x14ac:dyDescent="0.25">
      <c r="E16" s="48"/>
      <c r="F16" s="48"/>
      <c r="G16" s="48"/>
      <c r="H16" s="48"/>
      <c r="I16" s="48"/>
      <c r="K16" s="48"/>
      <c r="L16" s="48"/>
      <c r="M16" s="48"/>
      <c r="N16" s="48"/>
      <c r="O16" s="48"/>
    </row>
    <row r="17" spans="5:15" ht="38.25" customHeight="1" x14ac:dyDescent="0.25">
      <c r="E17" s="48"/>
      <c r="F17" s="48"/>
      <c r="G17" s="48"/>
      <c r="H17" s="48"/>
      <c r="I17" s="48"/>
      <c r="K17" s="48"/>
      <c r="L17" s="48"/>
      <c r="M17" s="48"/>
      <c r="N17" s="48"/>
      <c r="O17" s="48"/>
    </row>
    <row r="18" spans="5:15" ht="38.25" customHeight="1" x14ac:dyDescent="0.25">
      <c r="E18" s="48"/>
      <c r="F18" s="48"/>
      <c r="G18" s="48"/>
      <c r="H18" s="48"/>
      <c r="I18" s="48"/>
      <c r="K18" s="48"/>
      <c r="L18" s="48"/>
      <c r="M18" s="48"/>
      <c r="N18" s="48"/>
      <c r="O18" s="48"/>
    </row>
    <row r="19" spans="5:15" ht="18.5" x14ac:dyDescent="0.45">
      <c r="E19" s="20" t="s">
        <v>48</v>
      </c>
    </row>
    <row r="20" spans="5:15" ht="18.5" x14ac:dyDescent="0.45">
      <c r="E20" s="19"/>
      <c r="G20" s="51" t="s">
        <v>91</v>
      </c>
    </row>
  </sheetData>
  <sheetProtection selectLockedCells="1"/>
  <mergeCells count="3">
    <mergeCell ref="H3:L3"/>
    <mergeCell ref="F10:H10"/>
    <mergeCell ref="L10:N10"/>
  </mergeCells>
  <hyperlinks>
    <hyperlink ref="H3" r:id="rId1" xr:uid="{00000000-0004-0000-0000-000000000000}"/>
  </hyperlinks>
  <pageMargins left="0.7" right="0.7" top="0.75" bottom="0.75" header="0.3" footer="0.3"/>
  <pageSetup orientation="portrait" horizontalDpi="4294967293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>
      <selection activeCell="G9" sqref="G9"/>
    </sheetView>
  </sheetViews>
  <sheetFormatPr defaultRowHeight="12.5" x14ac:dyDescent="0.25"/>
  <cols>
    <col min="1" max="1" width="21.7265625" bestFit="1" customWidth="1"/>
  </cols>
  <sheetData>
    <row r="1" spans="1:5" ht="13" x14ac:dyDescent="0.3">
      <c r="A1" s="5" t="s">
        <v>63</v>
      </c>
    </row>
    <row r="3" spans="1:5" x14ac:dyDescent="0.25">
      <c r="A3" t="s">
        <v>1</v>
      </c>
      <c r="B3">
        <v>11.3125</v>
      </c>
      <c r="C3">
        <f>$B3*'200 Series Imperial'!C3</f>
        <v>0</v>
      </c>
      <c r="D3">
        <f>TRUNC(C3)</f>
        <v>0</v>
      </c>
      <c r="E3">
        <f>C3-D3</f>
        <v>0</v>
      </c>
    </row>
    <row r="4" spans="1:5" x14ac:dyDescent="0.25">
      <c r="A4" t="s">
        <v>3</v>
      </c>
      <c r="B4">
        <v>5.9375</v>
      </c>
      <c r="C4">
        <f>$B4*'200 Series Imperial'!C4</f>
        <v>0</v>
      </c>
      <c r="D4">
        <f>TRUNC(C4)</f>
        <v>0</v>
      </c>
      <c r="E4">
        <f>C4-D4</f>
        <v>0</v>
      </c>
    </row>
    <row r="5" spans="1:5" x14ac:dyDescent="0.25">
      <c r="A5" t="s">
        <v>2</v>
      </c>
      <c r="B5">
        <v>0.1875</v>
      </c>
      <c r="C5">
        <f>$B5*'200 Series Imperial'!C5</f>
        <v>0</v>
      </c>
      <c r="D5">
        <f>TRUNC(C5)</f>
        <v>0</v>
      </c>
      <c r="E5">
        <f>C5-D5</f>
        <v>0</v>
      </c>
    </row>
    <row r="6" spans="1:5" x14ac:dyDescent="0.25">
      <c r="A6" s="3" t="s">
        <v>17</v>
      </c>
      <c r="B6">
        <v>22.8125</v>
      </c>
      <c r="C6">
        <f>$B6*'200 Series Imperial'!C6</f>
        <v>0</v>
      </c>
      <c r="D6">
        <f t="shared" ref="D6:D10" si="0">TRUNC(C6)</f>
        <v>0</v>
      </c>
      <c r="E6">
        <f t="shared" ref="E6" si="1">C6-D6</f>
        <v>0</v>
      </c>
    </row>
    <row r="8" spans="1:5" x14ac:dyDescent="0.25">
      <c r="A8" t="s">
        <v>5</v>
      </c>
      <c r="C8">
        <f>SUM(C3:C6)</f>
        <v>0</v>
      </c>
      <c r="D8">
        <f t="shared" si="0"/>
        <v>0</v>
      </c>
      <c r="E8">
        <f t="shared" ref="E8:E10" si="2">C8-D8</f>
        <v>0</v>
      </c>
    </row>
    <row r="9" spans="1:5" x14ac:dyDescent="0.25">
      <c r="A9" t="s">
        <v>6</v>
      </c>
      <c r="C9">
        <v>0.8125</v>
      </c>
      <c r="D9">
        <f>TRUNC(C9)</f>
        <v>0</v>
      </c>
      <c r="E9">
        <f t="shared" si="2"/>
        <v>0.8125</v>
      </c>
    </row>
    <row r="10" spans="1:5" x14ac:dyDescent="0.25">
      <c r="A10" t="s">
        <v>7</v>
      </c>
      <c r="C10">
        <f>C8-C9</f>
        <v>-0.8125</v>
      </c>
      <c r="D10">
        <f t="shared" si="0"/>
        <v>0</v>
      </c>
      <c r="E10">
        <f t="shared" si="2"/>
        <v>-0.8125</v>
      </c>
    </row>
    <row r="11" spans="1:5" x14ac:dyDescent="0.25">
      <c r="A11" s="3"/>
    </row>
    <row r="13" spans="1:5" ht="13" x14ac:dyDescent="0.3">
      <c r="A13" s="5" t="s">
        <v>64</v>
      </c>
    </row>
    <row r="15" spans="1:5" x14ac:dyDescent="0.25">
      <c r="A15" t="s">
        <v>1</v>
      </c>
      <c r="B15">
        <v>288</v>
      </c>
      <c r="C15">
        <f>'200 Series Metric'!Surface200*'200'!B15</f>
        <v>0</v>
      </c>
      <c r="D15">
        <f>TRUNC(C15)</f>
        <v>0</v>
      </c>
      <c r="E15">
        <f>C15-D15</f>
        <v>0</v>
      </c>
    </row>
    <row r="16" spans="1:5" x14ac:dyDescent="0.25">
      <c r="A16" t="s">
        <v>3</v>
      </c>
      <c r="B16">
        <v>150</v>
      </c>
      <c r="C16">
        <f>'200 Series Metric'!C4*'200'!B16</f>
        <v>0</v>
      </c>
      <c r="D16">
        <f>TRUNC(C16)</f>
        <v>0</v>
      </c>
      <c r="E16">
        <f>C16-D16</f>
        <v>0</v>
      </c>
    </row>
    <row r="17" spans="1:5" x14ac:dyDescent="0.25">
      <c r="A17" t="s">
        <v>2</v>
      </c>
      <c r="B17">
        <v>5</v>
      </c>
      <c r="C17">
        <f>'200 Series Metric'!C5*'200'!B17</f>
        <v>0</v>
      </c>
      <c r="D17">
        <f>TRUNC(C17)</f>
        <v>0</v>
      </c>
      <c r="E17">
        <f>C17-D17</f>
        <v>0</v>
      </c>
    </row>
    <row r="18" spans="1:5" x14ac:dyDescent="0.25">
      <c r="A18" s="3" t="s">
        <v>17</v>
      </c>
      <c r="B18">
        <v>580</v>
      </c>
      <c r="C18">
        <f>'200 Series Metric'!C6*'200'!B18</f>
        <v>0</v>
      </c>
      <c r="D18">
        <f t="shared" ref="D18" si="3">TRUNC(C18)</f>
        <v>0</v>
      </c>
      <c r="E18">
        <f t="shared" ref="E18" si="4">C18-D18</f>
        <v>0</v>
      </c>
    </row>
    <row r="20" spans="1:5" x14ac:dyDescent="0.25">
      <c r="A20" t="s">
        <v>5</v>
      </c>
      <c r="C20">
        <f>SUM(C15:C18)</f>
        <v>0</v>
      </c>
      <c r="D20">
        <f t="shared" ref="D20" si="5">TRUNC(C20)</f>
        <v>0</v>
      </c>
      <c r="E20">
        <f t="shared" ref="E20:E22" si="6">C20-D20</f>
        <v>0</v>
      </c>
    </row>
    <row r="21" spans="1:5" x14ac:dyDescent="0.25">
      <c r="A21" t="s">
        <v>6</v>
      </c>
      <c r="C21">
        <v>20</v>
      </c>
      <c r="D21">
        <f>TRUNC(C21)</f>
        <v>20</v>
      </c>
      <c r="E21">
        <f t="shared" si="6"/>
        <v>0</v>
      </c>
    </row>
    <row r="22" spans="1:5" x14ac:dyDescent="0.25">
      <c r="A22" t="s">
        <v>7</v>
      </c>
      <c r="C22">
        <f>C20-C21</f>
        <v>-20</v>
      </c>
      <c r="D22">
        <f t="shared" ref="D22" si="7">TRUNC(C22)</f>
        <v>-20</v>
      </c>
      <c r="E22">
        <f t="shared" si="6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6"/>
  <sheetViews>
    <sheetView workbookViewId="0">
      <selection activeCell="G7" sqref="G7"/>
    </sheetView>
  </sheetViews>
  <sheetFormatPr defaultColWidth="9.1796875" defaultRowHeight="12.5" x14ac:dyDescent="0.25"/>
  <cols>
    <col min="3" max="3" width="9.1796875" style="2"/>
  </cols>
  <sheetData>
    <row r="1" spans="2:3" x14ac:dyDescent="0.25">
      <c r="B1">
        <v>0</v>
      </c>
    </row>
    <row r="2" spans="2:3" x14ac:dyDescent="0.25">
      <c r="B2">
        <v>0.5</v>
      </c>
      <c r="C2" s="1" t="s">
        <v>69</v>
      </c>
    </row>
    <row r="3" spans="2:3" x14ac:dyDescent="0.25">
      <c r="B3">
        <v>0.25</v>
      </c>
      <c r="C3" s="1" t="s">
        <v>70</v>
      </c>
    </row>
    <row r="4" spans="2:3" x14ac:dyDescent="0.25">
      <c r="B4">
        <v>0.75</v>
      </c>
      <c r="C4" s="1" t="s">
        <v>71</v>
      </c>
    </row>
    <row r="5" spans="2:3" x14ac:dyDescent="0.25">
      <c r="B5">
        <v>0.125</v>
      </c>
      <c r="C5" s="1" t="s">
        <v>72</v>
      </c>
    </row>
    <row r="6" spans="2:3" x14ac:dyDescent="0.25">
      <c r="B6">
        <v>0.375</v>
      </c>
      <c r="C6" s="1" t="s">
        <v>73</v>
      </c>
    </row>
    <row r="7" spans="2:3" x14ac:dyDescent="0.25">
      <c r="B7">
        <v>0.625</v>
      </c>
      <c r="C7" s="1" t="s">
        <v>74</v>
      </c>
    </row>
    <row r="8" spans="2:3" x14ac:dyDescent="0.25">
      <c r="B8">
        <v>0.875</v>
      </c>
      <c r="C8" s="1" t="s">
        <v>75</v>
      </c>
    </row>
    <row r="9" spans="2:3" x14ac:dyDescent="0.25">
      <c r="B9">
        <v>6.25E-2</v>
      </c>
      <c r="C9" s="1" t="s">
        <v>76</v>
      </c>
    </row>
    <row r="10" spans="2:3" x14ac:dyDescent="0.25">
      <c r="B10">
        <v>0.1875</v>
      </c>
      <c r="C10" s="1" t="s">
        <v>77</v>
      </c>
    </row>
    <row r="11" spans="2:3" x14ac:dyDescent="0.25">
      <c r="B11">
        <v>0.3125</v>
      </c>
      <c r="C11" s="1" t="s">
        <v>78</v>
      </c>
    </row>
    <row r="12" spans="2:3" x14ac:dyDescent="0.25">
      <c r="B12" s="2">
        <v>0.4375</v>
      </c>
      <c r="C12" s="1" t="s">
        <v>79</v>
      </c>
    </row>
    <row r="13" spans="2:3" x14ac:dyDescent="0.25">
      <c r="B13" s="2">
        <v>0.5625</v>
      </c>
      <c r="C13" s="1" t="s">
        <v>80</v>
      </c>
    </row>
    <row r="14" spans="2:3" x14ac:dyDescent="0.25">
      <c r="B14">
        <v>0.6875</v>
      </c>
      <c r="C14" s="1" t="s">
        <v>81</v>
      </c>
    </row>
    <row r="15" spans="2:3" x14ac:dyDescent="0.25">
      <c r="B15">
        <v>0.8125</v>
      </c>
      <c r="C15" s="1" t="s">
        <v>82</v>
      </c>
    </row>
    <row r="16" spans="2:3" x14ac:dyDescent="0.25">
      <c r="B16">
        <v>0.9375</v>
      </c>
      <c r="C16" s="1" t="s">
        <v>83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K1994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5">
      <c r="B1" s="64" t="s">
        <v>11</v>
      </c>
      <c r="C1" s="66" t="s">
        <v>56</v>
      </c>
      <c r="D1" s="67"/>
      <c r="E1" s="68"/>
      <c r="F1" s="10"/>
      <c r="G1" s="10"/>
      <c r="H1" s="10"/>
      <c r="K1"/>
    </row>
    <row r="2" spans="2:11" ht="21.75" customHeight="1" x14ac:dyDescent="0.45">
      <c r="B2" s="65"/>
      <c r="C2" s="69"/>
      <c r="D2" s="70"/>
      <c r="E2" s="71"/>
      <c r="F2" s="10"/>
      <c r="G2" s="10"/>
      <c r="H2" s="20" t="s">
        <v>28</v>
      </c>
      <c r="K2"/>
    </row>
    <row r="3" spans="2:11" ht="21.75" customHeight="1" x14ac:dyDescent="0.45">
      <c r="B3" s="12" t="s">
        <v>46</v>
      </c>
      <c r="C3" s="13">
        <v>0</v>
      </c>
      <c r="D3" s="14" t="s">
        <v>0</v>
      </c>
      <c r="E3" s="14">
        <f>IF(C3=0,0,TRUNC('400'!$C3)&amp;" "&amp;INDEX(FRACTION,MATCH('400'!$E3,DECIMAL,0)))</f>
        <v>0</v>
      </c>
      <c r="F3" s="10"/>
      <c r="G3" s="10"/>
      <c r="H3" s="19" t="s">
        <v>45</v>
      </c>
      <c r="K3"/>
    </row>
    <row r="4" spans="2:11" ht="21.75" customHeight="1" x14ac:dyDescent="0.45">
      <c r="B4" s="12" t="s">
        <v>30</v>
      </c>
      <c r="C4" s="13">
        <v>0</v>
      </c>
      <c r="D4" s="14" t="s">
        <v>0</v>
      </c>
      <c r="E4" s="14">
        <f>IF(C4=0,0,TRUNC('400'!$C4)&amp;" "&amp;INDEX(FRACTION,MATCH('400'!$E4,DECIMAL,0)))</f>
        <v>0</v>
      </c>
      <c r="F4" s="10" t="s">
        <v>27</v>
      </c>
      <c r="G4" s="10"/>
      <c r="H4" s="19" t="s">
        <v>29</v>
      </c>
      <c r="K4"/>
    </row>
    <row r="5" spans="2:11" ht="21.75" customHeight="1" x14ac:dyDescent="0.45">
      <c r="B5" s="12" t="s">
        <v>40</v>
      </c>
      <c r="C5" s="47">
        <f>IF((C3+C4+C6+C7-1)&lt;0,0,(C3+C4+C6+C7)-1)</f>
        <v>0</v>
      </c>
      <c r="D5" s="14" t="s">
        <v>0</v>
      </c>
      <c r="E5" s="14">
        <f>IF(C5=0,0,TRUNC('400'!$C5)&amp;" "&amp;INDEX(FRACTION,MATCH('400'!$E5,DECIMAL,0)))</f>
        <v>0</v>
      </c>
      <c r="F5" s="10"/>
      <c r="G5" s="10"/>
      <c r="H5" s="19" t="s">
        <v>32</v>
      </c>
      <c r="K5"/>
    </row>
    <row r="6" spans="2:11" ht="21.75" customHeight="1" x14ac:dyDescent="0.45">
      <c r="B6" s="15" t="s">
        <v>41</v>
      </c>
      <c r="C6" s="13">
        <v>0</v>
      </c>
      <c r="D6" s="14" t="s">
        <v>0</v>
      </c>
      <c r="E6" s="14">
        <f>IF($C$4&gt;0,NA(),IF(C6=0,0,TRUNC('400'!$C6)&amp;" "&amp;INDEX(FRACTION,MATCH('400'!$E6,DECIMAL,0))))</f>
        <v>0</v>
      </c>
      <c r="F6" s="10"/>
      <c r="G6" s="10"/>
      <c r="H6" s="19" t="s">
        <v>31</v>
      </c>
      <c r="K6"/>
    </row>
    <row r="7" spans="2:11" ht="21.75" customHeight="1" x14ac:dyDescent="0.45">
      <c r="B7" s="15" t="s">
        <v>42</v>
      </c>
      <c r="C7" s="13">
        <v>0</v>
      </c>
      <c r="D7" s="14" t="s">
        <v>0</v>
      </c>
      <c r="E7" s="14">
        <f>IF($C$4&gt;0,NA(),IF(C7=0,0,TRUNC('400'!$C7)&amp;" "&amp;INDEX(FRACTION,MATCH('400'!$E7,DECIMAL,0))))</f>
        <v>0</v>
      </c>
      <c r="F7" s="10"/>
      <c r="G7" s="10"/>
      <c r="H7" s="19" t="s">
        <v>31</v>
      </c>
      <c r="K7"/>
    </row>
    <row r="8" spans="2:11" ht="21.75" customHeight="1" x14ac:dyDescent="0.45">
      <c r="B8" s="10"/>
      <c r="C8" s="10"/>
      <c r="D8" s="11"/>
      <c r="E8" s="11"/>
      <c r="F8" s="10"/>
      <c r="G8" s="10"/>
      <c r="H8" s="50" t="s">
        <v>44</v>
      </c>
      <c r="K8"/>
    </row>
    <row r="9" spans="2:11" ht="21.75" customHeight="1" x14ac:dyDescent="0.45">
      <c r="B9" s="10"/>
      <c r="C9" s="10"/>
      <c r="D9" s="16" t="s">
        <v>5</v>
      </c>
      <c r="E9" s="16">
        <f>IF(AND(C4&gt;0,C6&gt;0),NA(),(IF(AND(C4&gt;0,C7&gt;0),NA(),IF('400'!$C9=0,0,TRUNC('400'!$C9)&amp;" "&amp;INDEX(FRACTION,MATCH('400'!$E9,DECIMAL,0))&amp;""""))))</f>
        <v>0</v>
      </c>
      <c r="F9" s="10"/>
      <c r="G9" s="10"/>
      <c r="H9" s="52"/>
      <c r="K9"/>
    </row>
    <row r="10" spans="2:11" ht="21.75" customHeight="1" thickBot="1" x14ac:dyDescent="0.5">
      <c r="B10" s="10"/>
      <c r="C10" s="10"/>
      <c r="D10" s="16" t="s">
        <v>21</v>
      </c>
      <c r="E10" s="17">
        <f>IF(AND(C4&gt;0,C6&gt;0),NA(),(IF(AND(C4&gt;0,C7&gt;0),NA(),IF('400'!C9=0,0,("-"&amp;TRUNC('400'!$C10)&amp;" "&amp;INDEX(FRACTION,MATCH('400'!$E10,DECIMAL,0)))&amp;""""))))</f>
        <v>0</v>
      </c>
      <c r="F10" s="10"/>
      <c r="G10" s="10"/>
      <c r="H10" s="52"/>
      <c r="K10"/>
    </row>
    <row r="11" spans="2:11" ht="21.75" customHeight="1" thickTop="1" x14ac:dyDescent="0.45">
      <c r="B11" s="10"/>
      <c r="C11" s="10"/>
      <c r="D11" s="11"/>
      <c r="E11" s="10"/>
      <c r="F11" s="10"/>
      <c r="G11" s="10"/>
      <c r="H11" s="52"/>
      <c r="K11"/>
    </row>
    <row r="12" spans="2:11" ht="21.75" customHeight="1" x14ac:dyDescent="0.45">
      <c r="B12" s="62" t="s">
        <v>14</v>
      </c>
      <c r="C12" s="63"/>
      <c r="D12" s="27" t="s">
        <v>8</v>
      </c>
      <c r="E12" s="27">
        <f>IF(ISNA(E9),NA(),(IF('400'!C9=0,0,TRUNC('400'!$C11)&amp;" "&amp;INDEX(FRACTION,MATCH('400'!$E11,DECIMAL,0))&amp;"""")))</f>
        <v>0</v>
      </c>
      <c r="F12" s="29" t="s">
        <v>9</v>
      </c>
      <c r="G12" s="29"/>
      <c r="H12" s="52"/>
      <c r="K12"/>
    </row>
    <row r="13" spans="2:11" ht="21.75" customHeight="1" x14ac:dyDescent="0.45">
      <c r="B13" s="10"/>
      <c r="C13" s="26"/>
      <c r="D13" s="27" t="s">
        <v>50</v>
      </c>
      <c r="E13" s="28">
        <f>IF(E12=0,0,"19 3/8""")</f>
        <v>0</v>
      </c>
      <c r="F13" s="29" t="s">
        <v>9</v>
      </c>
      <c r="G13" s="29"/>
      <c r="H13" s="53"/>
      <c r="K13"/>
    </row>
    <row r="14" spans="2:11" ht="21.75" customHeight="1" x14ac:dyDescent="0.45">
      <c r="B14" s="10"/>
      <c r="C14" s="10"/>
      <c r="D14" s="10"/>
      <c r="E14" s="10"/>
      <c r="F14" s="10"/>
      <c r="G14" s="10"/>
      <c r="K14"/>
    </row>
    <row r="15" spans="2:11" ht="21.75" customHeight="1" x14ac:dyDescent="0.45">
      <c r="B15" s="18"/>
      <c r="C15" s="22"/>
      <c r="D15" s="23" t="s">
        <v>51</v>
      </c>
      <c r="E15" s="24">
        <f>IF(E12=0,0,"20 1/4""")</f>
        <v>0</v>
      </c>
      <c r="F15" s="25" t="s">
        <v>9</v>
      </c>
      <c r="G15" s="25"/>
      <c r="H15" s="22" t="s">
        <v>52</v>
      </c>
      <c r="K15"/>
    </row>
    <row r="16" spans="2:11" ht="21.75" customHeight="1" x14ac:dyDescent="0.45">
      <c r="B16" s="10"/>
      <c r="C16" s="10"/>
      <c r="D16" s="10"/>
      <c r="E16" s="10"/>
      <c r="F16" s="18"/>
      <c r="G16" s="18"/>
      <c r="H16" s="10"/>
      <c r="K16"/>
    </row>
    <row r="17" spans="2:11" ht="21.75" customHeight="1" x14ac:dyDescent="0.45">
      <c r="B17" s="10"/>
      <c r="C17" s="10"/>
      <c r="D17" s="10"/>
      <c r="E17" s="10"/>
      <c r="F17" s="10"/>
      <c r="G17" s="10"/>
      <c r="H17" s="10"/>
      <c r="K17"/>
    </row>
    <row r="18" spans="2:11" ht="18.5" x14ac:dyDescent="0.45">
      <c r="B18" s="20" t="s">
        <v>49</v>
      </c>
      <c r="D18"/>
      <c r="E18"/>
      <c r="K18"/>
    </row>
    <row r="19" spans="2:11" x14ac:dyDescent="0.25">
      <c r="D19"/>
      <c r="E19"/>
      <c r="K19"/>
    </row>
    <row r="20" spans="2:11" x14ac:dyDescent="0.25">
      <c r="D20"/>
      <c r="E20"/>
      <c r="F20" s="4"/>
      <c r="G20" s="4"/>
      <c r="K20"/>
    </row>
    <row r="21" spans="2:11" x14ac:dyDescent="0.25">
      <c r="D21"/>
      <c r="E21"/>
      <c r="F21" s="4"/>
      <c r="G21" s="4"/>
      <c r="K21"/>
    </row>
    <row r="22" spans="2:11" x14ac:dyDescent="0.25">
      <c r="D22"/>
      <c r="E22"/>
      <c r="K22"/>
    </row>
    <row r="23" spans="2:11" x14ac:dyDescent="0.25">
      <c r="D23"/>
      <c r="E23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0So17OAxgOO6pGMX/2o7iPNugarP7nAsR7ouu6Mmq53wQI52j/e8Zrer5mZHfHIX2mzLZDSD0eo2xCFFI1DzPg==" saltValue="rxJMxdQzVnkwwLMvcBWrRQ==" spinCount="100000" sheet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2:C12"/>
    <mergeCell ref="B1:B2"/>
    <mergeCell ref="C1:E2"/>
  </mergeCells>
  <conditionalFormatting sqref="H6">
    <cfRule type="expression" dxfId="9" priority="1">
      <formula>AND(C4&gt;0,C6&gt;0)</formula>
    </cfRule>
  </conditionalFormatting>
  <conditionalFormatting sqref="H7">
    <cfRule type="expression" dxfId="8" priority="2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K1994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5">
      <c r="B1" s="64" t="s">
        <v>11</v>
      </c>
      <c r="C1" s="72" t="s">
        <v>57</v>
      </c>
      <c r="D1" s="67"/>
      <c r="E1" s="68"/>
      <c r="F1" s="10"/>
      <c r="G1" s="10"/>
      <c r="H1" s="10"/>
      <c r="K1"/>
    </row>
    <row r="2" spans="2:11" ht="21.75" customHeight="1" x14ac:dyDescent="0.45">
      <c r="B2" s="65"/>
      <c r="C2" s="69"/>
      <c r="D2" s="70"/>
      <c r="E2" s="71"/>
      <c r="F2" s="10"/>
      <c r="G2" s="10"/>
      <c r="H2" s="20" t="s">
        <v>28</v>
      </c>
      <c r="K2"/>
    </row>
    <row r="3" spans="2:11" ht="21.75" customHeight="1" x14ac:dyDescent="0.45">
      <c r="B3" s="12" t="s">
        <v>46</v>
      </c>
      <c r="C3" s="13">
        <v>0</v>
      </c>
      <c r="D3" s="14" t="s">
        <v>0</v>
      </c>
      <c r="E3" s="14">
        <f>IF(C3=0,0,'400'!C17&amp;" mm")</f>
        <v>0</v>
      </c>
      <c r="F3" s="10"/>
      <c r="G3" s="10"/>
      <c r="H3" s="19" t="s">
        <v>45</v>
      </c>
      <c r="K3"/>
    </row>
    <row r="4" spans="2:11" ht="21.75" customHeight="1" x14ac:dyDescent="0.45">
      <c r="B4" s="12" t="s">
        <v>30</v>
      </c>
      <c r="C4" s="13">
        <v>0</v>
      </c>
      <c r="D4" s="14" t="s">
        <v>0</v>
      </c>
      <c r="E4" s="14">
        <f>IF(C4=0,0,'400'!C18&amp;" mm")</f>
        <v>0</v>
      </c>
      <c r="F4" s="10" t="s">
        <v>27</v>
      </c>
      <c r="G4" s="10"/>
      <c r="H4" s="19" t="s">
        <v>29</v>
      </c>
      <c r="K4"/>
    </row>
    <row r="5" spans="2:11" ht="21.75" customHeight="1" x14ac:dyDescent="0.45">
      <c r="B5" s="12" t="s">
        <v>40</v>
      </c>
      <c r="C5" s="47">
        <f>IF((C3+C4+C6+C7-1)&lt;0,0,(C3+C4+C6+C7)-1)</f>
        <v>0</v>
      </c>
      <c r="D5" s="14" t="s">
        <v>0</v>
      </c>
      <c r="E5" s="14">
        <f>IF(C5=0,0,'400'!C19&amp;" mm")</f>
        <v>0</v>
      </c>
      <c r="F5" s="10"/>
      <c r="G5" s="10"/>
      <c r="H5" s="19" t="s">
        <v>32</v>
      </c>
      <c r="K5"/>
    </row>
    <row r="6" spans="2:11" ht="21.75" customHeight="1" x14ac:dyDescent="0.45">
      <c r="B6" s="15" t="s">
        <v>41</v>
      </c>
      <c r="C6" s="13">
        <v>0</v>
      </c>
      <c r="D6" s="14" t="s">
        <v>0</v>
      </c>
      <c r="E6" s="14">
        <f>IF($C$4&gt;0,NA(),IF(C6=0,0,'400'!C21&amp;" mm"))</f>
        <v>0</v>
      </c>
      <c r="F6" s="10"/>
      <c r="G6" s="10"/>
      <c r="H6" s="19" t="s">
        <v>31</v>
      </c>
      <c r="K6"/>
    </row>
    <row r="7" spans="2:11" ht="21.75" customHeight="1" x14ac:dyDescent="0.45">
      <c r="B7" s="15" t="s">
        <v>42</v>
      </c>
      <c r="C7" s="13">
        <v>0</v>
      </c>
      <c r="D7" s="14" t="s">
        <v>0</v>
      </c>
      <c r="E7" s="14">
        <f>IF($C$4&gt;0,NA(),IF(C7=0,0,'400'!C22&amp;" mm"))</f>
        <v>0</v>
      </c>
      <c r="F7" s="10"/>
      <c r="G7" s="10"/>
      <c r="H7" s="19" t="s">
        <v>31</v>
      </c>
      <c r="K7"/>
    </row>
    <row r="8" spans="2:11" ht="21.75" customHeight="1" x14ac:dyDescent="0.45">
      <c r="B8" s="10"/>
      <c r="C8" s="10"/>
      <c r="D8" s="11"/>
      <c r="E8" s="11"/>
      <c r="F8" s="10"/>
      <c r="G8" s="10"/>
      <c r="H8" s="42" t="s">
        <v>44</v>
      </c>
      <c r="K8"/>
    </row>
    <row r="9" spans="2:11" ht="21.75" customHeight="1" x14ac:dyDescent="0.45">
      <c r="B9" s="10"/>
      <c r="C9" s="10"/>
      <c r="D9" s="16" t="s">
        <v>5</v>
      </c>
      <c r="E9" s="16">
        <f>IF(AND(C4&gt;0,C6&gt;0),NA(),(IF(AND(C4&gt;0,C7&gt;0),NA(),IF('400'!C24=0,0,'400'!C24&amp;" mm"))))</f>
        <v>0</v>
      </c>
      <c r="F9" s="10"/>
      <c r="G9" s="10"/>
      <c r="H9" s="10"/>
      <c r="K9"/>
    </row>
    <row r="10" spans="2:11" ht="21.75" customHeight="1" thickBot="1" x14ac:dyDescent="0.5">
      <c r="B10" s="10"/>
      <c r="C10" s="10"/>
      <c r="D10" s="16" t="s">
        <v>60</v>
      </c>
      <c r="E10" s="17">
        <f>IF(E9=0,0,-('400'!C25)&amp;" mm")</f>
        <v>0</v>
      </c>
      <c r="F10" s="10"/>
      <c r="G10" s="10"/>
      <c r="H10" s="10"/>
      <c r="K10"/>
    </row>
    <row r="11" spans="2:11" ht="21.75" customHeight="1" thickTop="1" x14ac:dyDescent="0.45">
      <c r="B11" s="10"/>
      <c r="C11" s="10"/>
      <c r="D11" s="11"/>
      <c r="E11" s="10"/>
      <c r="F11" s="10"/>
      <c r="G11" s="10"/>
      <c r="H11" s="10"/>
      <c r="K11"/>
    </row>
    <row r="12" spans="2:11" ht="21.75" customHeight="1" x14ac:dyDescent="0.45">
      <c r="B12" s="62" t="s">
        <v>14</v>
      </c>
      <c r="C12" s="63"/>
      <c r="D12" s="44" t="s">
        <v>8</v>
      </c>
      <c r="E12" s="44">
        <f>IF(E9=0,0,'400'!C26&amp;" mm")</f>
        <v>0</v>
      </c>
      <c r="F12" s="29" t="s">
        <v>59</v>
      </c>
      <c r="G12" s="29"/>
      <c r="H12" s="10"/>
      <c r="K12"/>
    </row>
    <row r="13" spans="2:11" ht="21.75" customHeight="1" x14ac:dyDescent="0.45">
      <c r="B13" s="10"/>
      <c r="C13" s="26"/>
      <c r="D13" s="44" t="s">
        <v>50</v>
      </c>
      <c r="E13" s="28">
        <f>IF(E12=0,0,"492 mm")</f>
        <v>0</v>
      </c>
      <c r="F13" s="29" t="s">
        <v>59</v>
      </c>
      <c r="G13" s="29"/>
      <c r="H13" s="10"/>
      <c r="K13"/>
    </row>
    <row r="14" spans="2:11" ht="21.75" customHeight="1" x14ac:dyDescent="0.45">
      <c r="B14" s="10"/>
      <c r="C14" s="10"/>
      <c r="D14" s="10"/>
      <c r="E14" s="10"/>
      <c r="F14" s="10"/>
      <c r="G14" s="10"/>
      <c r="H14" s="10"/>
      <c r="K14"/>
    </row>
    <row r="15" spans="2:11" ht="21.75" customHeight="1" x14ac:dyDescent="0.45">
      <c r="B15" s="18"/>
      <c r="C15" s="22"/>
      <c r="D15" s="23" t="s">
        <v>51</v>
      </c>
      <c r="E15" s="24">
        <f>IF(E12=0,0,"515 mm")</f>
        <v>0</v>
      </c>
      <c r="F15" s="25" t="s">
        <v>59</v>
      </c>
      <c r="G15" s="25"/>
      <c r="H15" s="22" t="s">
        <v>52</v>
      </c>
      <c r="K15"/>
    </row>
    <row r="16" spans="2:11" ht="21.75" customHeight="1" x14ac:dyDescent="0.45">
      <c r="B16" s="10"/>
      <c r="C16" s="10"/>
      <c r="D16" s="10"/>
      <c r="E16" s="10"/>
      <c r="F16" s="18"/>
      <c r="G16" s="18"/>
      <c r="H16" s="10"/>
      <c r="K16"/>
    </row>
    <row r="17" spans="2:11" ht="21.75" customHeight="1" x14ac:dyDescent="0.45">
      <c r="B17" s="10"/>
      <c r="C17" s="10"/>
      <c r="D17" s="10"/>
      <c r="E17" s="10"/>
      <c r="F17" s="10"/>
      <c r="G17" s="10"/>
      <c r="H17" s="10"/>
      <c r="K17"/>
    </row>
    <row r="18" spans="2:11" ht="18.5" x14ac:dyDescent="0.45">
      <c r="B18" s="20" t="s">
        <v>49</v>
      </c>
      <c r="D18"/>
      <c r="E18"/>
      <c r="K18"/>
    </row>
    <row r="19" spans="2:11" x14ac:dyDescent="0.25">
      <c r="D19"/>
      <c r="E19"/>
      <c r="K19"/>
    </row>
    <row r="20" spans="2:11" x14ac:dyDescent="0.25">
      <c r="D20"/>
      <c r="E20"/>
      <c r="F20" s="4"/>
      <c r="G20" s="4"/>
      <c r="K20"/>
    </row>
    <row r="21" spans="2:11" x14ac:dyDescent="0.25">
      <c r="D21"/>
      <c r="E21"/>
      <c r="F21" s="4"/>
      <c r="G21" s="4"/>
      <c r="K21"/>
    </row>
    <row r="22" spans="2:11" x14ac:dyDescent="0.25">
      <c r="D22"/>
      <c r="E22"/>
      <c r="K22"/>
    </row>
    <row r="23" spans="2:11" x14ac:dyDescent="0.25">
      <c r="D23"/>
      <c r="E23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3iS3ogeINK0qOd4XzkdlvDEAwm596egAkALBRBlDWS2t/QWk/qaey5Ps0CbFGlpNOLvcaCW/jfvyfwXNzzMa2g==" saltValue="I5H3zNdI5gbey9icG6wdIw==" spinCount="100000" sheet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:B2"/>
    <mergeCell ref="B12:C12"/>
    <mergeCell ref="C1:E2"/>
  </mergeCells>
  <conditionalFormatting sqref="H6">
    <cfRule type="expression" dxfId="7" priority="2">
      <formula>AND(C4&gt;0,C6&gt;0)</formula>
    </cfRule>
  </conditionalFormatting>
  <conditionalFormatting sqref="H7">
    <cfRule type="expression" dxfId="6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73" t="s">
        <v>68</v>
      </c>
      <c r="C1" s="66" t="s">
        <v>56</v>
      </c>
      <c r="D1" s="67"/>
      <c r="E1" s="68"/>
      <c r="F1" s="10"/>
      <c r="G1" s="10"/>
    </row>
    <row r="2" spans="2:7" ht="21.75" customHeight="1" x14ac:dyDescent="0.45">
      <c r="B2" s="74"/>
      <c r="C2" s="69"/>
      <c r="D2" s="70"/>
      <c r="E2" s="71"/>
      <c r="F2" s="10"/>
      <c r="G2" s="20" t="s">
        <v>28</v>
      </c>
    </row>
    <row r="3" spans="2:7" ht="21.75" customHeight="1" x14ac:dyDescent="0.45">
      <c r="B3" s="12" t="s">
        <v>46</v>
      </c>
      <c r="C3" s="13">
        <v>0</v>
      </c>
      <c r="D3" s="14" t="s">
        <v>0</v>
      </c>
      <c r="E3" s="14">
        <f>IF(C3=0,0,TRUNC('400'!$H3)&amp;" "&amp;INDEX(FRACTION,MATCH('400'!$I3,DECIMAL,0))&amp;"""")</f>
        <v>0</v>
      </c>
      <c r="F3" s="10"/>
      <c r="G3" s="19" t="s">
        <v>45</v>
      </c>
    </row>
    <row r="4" spans="2:7" ht="21.75" customHeight="1" x14ac:dyDescent="0.45">
      <c r="B4" s="12" t="s">
        <v>30</v>
      </c>
      <c r="C4" s="13">
        <v>0</v>
      </c>
      <c r="D4" s="14" t="s">
        <v>0</v>
      </c>
      <c r="E4" s="14">
        <f>IF(C4=0,0,TRUNC('400'!$H4)&amp;" "&amp;INDEX(FRACTION,MATCH('400'!$I4,DECIMAL,0)))</f>
        <v>0</v>
      </c>
      <c r="F4" s="10"/>
      <c r="G4" s="19" t="s">
        <v>29</v>
      </c>
    </row>
    <row r="5" spans="2:7" ht="21.75" customHeight="1" x14ac:dyDescent="0.45">
      <c r="B5" s="12" t="s">
        <v>39</v>
      </c>
      <c r="C5" s="47">
        <f>IF((C3+C4+C6+C7-1)&lt;0,0,(C3+C4+C6+C7)-1)</f>
        <v>0</v>
      </c>
      <c r="D5" s="14" t="s">
        <v>0</v>
      </c>
      <c r="E5" s="14">
        <f>IF(C5=0,0,TRUNC('400'!$H5)&amp;" "&amp;INDEX(FRACTION,MATCH('400'!$I5,DECIMAL,0))&amp;"""")</f>
        <v>0</v>
      </c>
      <c r="F5" s="10"/>
      <c r="G5" s="19" t="s">
        <v>33</v>
      </c>
    </row>
    <row r="6" spans="2:7" ht="21.75" customHeight="1" x14ac:dyDescent="0.45">
      <c r="B6" s="15" t="s">
        <v>41</v>
      </c>
      <c r="C6" s="13">
        <v>0</v>
      </c>
      <c r="D6" s="14" t="s">
        <v>0</v>
      </c>
      <c r="E6" s="14">
        <f>IF($C$4&gt;0,NA(),IF(C6=0,0,TRUNC('400'!$H6)&amp;" "&amp;INDEX(FRACTION,MATCH('400'!$I6,DECIMAL,0))))</f>
        <v>0</v>
      </c>
      <c r="F6" s="10"/>
      <c r="G6" s="19" t="s">
        <v>31</v>
      </c>
    </row>
    <row r="7" spans="2:7" ht="21.75" customHeight="1" x14ac:dyDescent="0.45">
      <c r="B7" s="15" t="s">
        <v>42</v>
      </c>
      <c r="C7" s="13">
        <v>0</v>
      </c>
      <c r="D7" s="14" t="s">
        <v>0</v>
      </c>
      <c r="E7" s="14">
        <f>IF($C$4&gt;0,NA(),IF(C7=0,0,TRUNC('400'!$H7)&amp;" "&amp;INDEX(FRACTION,MATCH('400'!$I7,DECIMAL,0))))</f>
        <v>0</v>
      </c>
      <c r="F7" s="10"/>
      <c r="G7" s="19" t="s">
        <v>31</v>
      </c>
    </row>
    <row r="8" spans="2:7" ht="21.75" customHeight="1" x14ac:dyDescent="0.45">
      <c r="B8" s="10"/>
      <c r="C8" s="10"/>
      <c r="D8" s="11"/>
      <c r="E8" s="11"/>
      <c r="F8" s="10"/>
      <c r="G8" s="43" t="s">
        <v>44</v>
      </c>
    </row>
    <row r="9" spans="2:7" ht="21.75" customHeight="1" x14ac:dyDescent="0.45">
      <c r="B9" s="10"/>
      <c r="C9" s="10"/>
      <c r="D9" s="16" t="s">
        <v>5</v>
      </c>
      <c r="E9" s="16">
        <f>IF(AND(C4&gt;0,C6&gt;0),NA(),(IF(AND(C4&gt;0,C7&gt;0),NA(),IF('400'!$G9=0,0,TRUNC('400'!$G9)&amp;" "&amp;INDEX(FRACTION,MATCH('400'!$I9,DECIMAL,0))&amp;""""))))</f>
        <v>0</v>
      </c>
      <c r="F9" s="10"/>
      <c r="G9" s="52"/>
    </row>
    <row r="10" spans="2:7" ht="21.75" customHeight="1" thickBot="1" x14ac:dyDescent="0.5">
      <c r="B10" s="10"/>
      <c r="C10" s="10"/>
      <c r="D10" s="16" t="s">
        <v>21</v>
      </c>
      <c r="E10" s="17">
        <f>IF(AND(C4&gt;0,C6&gt;0),NA(),(IF(AND(C4&gt;0,C7&gt;0),NA(),IF('400'!G9=0,0,"-"&amp;TRUNC('400'!$C10)&amp;" "&amp;INDEX(FRACTION,MATCH('400'!$E10,DECIMAL,0))&amp;""""))))</f>
        <v>0</v>
      </c>
      <c r="F10" s="10"/>
      <c r="G10" s="52"/>
    </row>
    <row r="11" spans="2:7" ht="16.5" customHeight="1" thickTop="1" x14ac:dyDescent="0.45">
      <c r="B11" s="10"/>
      <c r="C11" s="10"/>
      <c r="D11" s="11"/>
      <c r="E11" s="10"/>
      <c r="F11" s="10"/>
      <c r="G11" s="52"/>
    </row>
    <row r="12" spans="2:7" ht="21.75" customHeight="1" x14ac:dyDescent="0.45">
      <c r="B12" s="62" t="s">
        <v>10</v>
      </c>
      <c r="C12" s="63"/>
      <c r="D12" s="27" t="s">
        <v>8</v>
      </c>
      <c r="E12" s="27">
        <f>IF(AND(C4&gt;0,C6&gt;0),NA(),(IF(AND(C4&gt;0,C7&gt;0),NA(),IF('400'!G9=0,0,(TRUNC('400'!$G11)&amp;" "&amp;INDEX(FRACTION,MATCH('400'!$I11,DECIMAL,0)))&amp;""""))))</f>
        <v>0</v>
      </c>
      <c r="F12" s="29" t="s">
        <v>9</v>
      </c>
      <c r="G12" s="52"/>
    </row>
    <row r="13" spans="2:7" ht="21.75" customHeight="1" x14ac:dyDescent="0.45">
      <c r="B13" s="10"/>
      <c r="C13" s="26"/>
      <c r="D13" s="27" t="s">
        <v>21</v>
      </c>
      <c r="E13" s="28">
        <f>IF(AND(C4&gt;0,C6&gt;0),NA(),(IF(AND(C4&gt;0,C7&gt;0),NA(),IF('400'!G9=0,0,TRUNC('400'!$C10)&amp;" "&amp;INDEX(FRACTION,MATCH('400'!$E10,DECIMAL,0))&amp;""""))))</f>
        <v>0</v>
      </c>
      <c r="F13" s="29"/>
      <c r="G13" s="53"/>
    </row>
    <row r="14" spans="2:7" ht="21.75" customHeight="1" x14ac:dyDescent="0.45">
      <c r="B14" s="18"/>
      <c r="C14" s="26"/>
      <c r="D14" s="27" t="s">
        <v>22</v>
      </c>
      <c r="E14" s="28">
        <f>IF(AND(C4&gt;0,C6&gt;0),NA(),(IF(AND(C4&gt;0,C7&gt;0),NA(),IF('400'!G9=0,0,(TRUNC('400'!$C12)&amp;" "&amp;INDEX(FRACTION,MATCH('400'!$E12,DECIMAL,0)))&amp;""""))))</f>
        <v>0</v>
      </c>
      <c r="F14" s="29"/>
      <c r="G14" s="57"/>
    </row>
    <row r="15" spans="2:7" ht="21.75" customHeight="1" x14ac:dyDescent="0.45">
      <c r="B15" s="10"/>
      <c r="C15" s="26"/>
      <c r="D15" s="27" t="s">
        <v>12</v>
      </c>
      <c r="E15" s="28">
        <f>IF(AND(C4&gt;0,C6&gt;0),NA(),(IF(AND(C4&gt;0,C7&gt;0),NA(),IF('400'!G9=0,0,(TRUNC('400'!$G13)&amp;" "&amp;INDEX(FRACTION,MATCH('400'!$I13,DECIMAL,0)))&amp;""""))))</f>
        <v>0</v>
      </c>
      <c r="F15" s="29" t="s">
        <v>9</v>
      </c>
      <c r="G15" s="52"/>
    </row>
    <row r="16" spans="2:7" ht="21.75" customHeight="1" x14ac:dyDescent="0.45">
      <c r="B16" s="10"/>
      <c r="C16" s="26"/>
      <c r="D16" s="27" t="s">
        <v>50</v>
      </c>
      <c r="E16" s="28">
        <f>IF(AND(C4&gt;0,C6&gt;0),NA(),(IF(AND(C4&gt;0,C7&gt;0),NA(),IF('400'!G9=0,0,"19 3/8"""))))</f>
        <v>0</v>
      </c>
      <c r="F16" s="29" t="s">
        <v>9</v>
      </c>
      <c r="G16" s="52"/>
    </row>
    <row r="17" spans="1:18" ht="21.75" customHeight="1" x14ac:dyDescent="0.45">
      <c r="B17" s="10"/>
      <c r="C17" s="26"/>
      <c r="D17" s="44" t="s">
        <v>62</v>
      </c>
      <c r="E17" s="28">
        <f>IF(AND(C4&gt;0,C6&gt;0),NA(),(IF(AND(C4&gt;0,C7&gt;0),NA(),IF('400'!G9=0,0,"20 11/16"""))))</f>
        <v>0</v>
      </c>
      <c r="F17" s="29" t="s">
        <v>9</v>
      </c>
      <c r="G17" s="53"/>
    </row>
    <row r="18" spans="1:18" ht="9" customHeight="1" x14ac:dyDescent="0.45">
      <c r="B18" s="10"/>
      <c r="C18" s="10"/>
      <c r="D18" s="10"/>
      <c r="E18" s="10"/>
      <c r="F18" s="10"/>
    </row>
    <row r="19" spans="1:18" ht="21.75" customHeight="1" x14ac:dyDescent="0.45">
      <c r="B19" s="4"/>
      <c r="C19" s="22"/>
      <c r="D19" s="23" t="s">
        <v>53</v>
      </c>
      <c r="E19" s="24">
        <f>IF(AND(C4&gt;0,C6&gt;0),NA(),(IF(AND(C4&gt;0,C7&gt;0),NA(),IF('400'!G9=0,0,"20 1/4"""))))</f>
        <v>0</v>
      </c>
      <c r="F19" s="25" t="s">
        <v>9</v>
      </c>
      <c r="G19" s="30" t="s">
        <v>52</v>
      </c>
    </row>
    <row r="20" spans="1:18" ht="21.75" customHeight="1" x14ac:dyDescent="0.45">
      <c r="C20" s="46"/>
      <c r="D20" s="23" t="s">
        <v>15</v>
      </c>
      <c r="E20" s="24">
        <f>IF(AND(C4&gt;0,C6&gt;0),NA(),(IF(AND(C4&gt;0,C7&gt;0),NA(),IF('400'!G9=0,0,"21 5/16"""))))</f>
        <v>0</v>
      </c>
      <c r="F20" s="25" t="s">
        <v>9</v>
      </c>
    </row>
    <row r="21" spans="1:18" ht="9" customHeight="1" x14ac:dyDescent="0.25"/>
    <row r="22" spans="1:18" ht="18.5" x14ac:dyDescent="0.45">
      <c r="B22" s="20" t="s">
        <v>49</v>
      </c>
    </row>
    <row r="23" spans="1:18" ht="7.5" customHeight="1" x14ac:dyDescent="0.25"/>
    <row r="24" spans="1:18" ht="3.75" customHeight="1" x14ac:dyDescent="0.25"/>
    <row r="25" spans="1:18" ht="24" customHeight="1" x14ac:dyDescent="0.35">
      <c r="E25" s="40"/>
    </row>
    <row r="26" spans="1:18" ht="13.5" customHeight="1" x14ac:dyDescent="0.25"/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xWNxAhh2XGLGghwuc0t9rbdXIzOGTciAl9lPlxCHannWbzpbkxo/HvKxcObgwcuQzphdmWE+O9yghnklLVW/SQ==" saltValue="wPhUvrg5efoR0tIIb6Gpug==" spinCount="100000" sheet="1" selectLockedCells="1"/>
  <protectedRanges>
    <protectedRange sqref="C5:C6" name="V400 Series Surface Mount"/>
    <protectedRange sqref="C3:C4 C7" name="V400 Series Flush"/>
  </protectedRanges>
  <mergeCells count="3">
    <mergeCell ref="B12:C12"/>
    <mergeCell ref="B1:B2"/>
    <mergeCell ref="C1:E2"/>
  </mergeCells>
  <conditionalFormatting sqref="G6">
    <cfRule type="expression" dxfId="5" priority="2">
      <formula>AND(C4&gt;0,C6&gt;0)</formula>
    </cfRule>
  </conditionalFormatting>
  <conditionalFormatting sqref="G7">
    <cfRule type="expression" dxfId="4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73" t="s">
        <v>68</v>
      </c>
      <c r="C1" s="72" t="s">
        <v>57</v>
      </c>
      <c r="D1" s="67"/>
      <c r="E1" s="68"/>
      <c r="F1" s="10"/>
      <c r="G1" s="10"/>
    </row>
    <row r="2" spans="2:7" ht="21.75" customHeight="1" x14ac:dyDescent="0.45">
      <c r="B2" s="74"/>
      <c r="C2" s="69"/>
      <c r="D2" s="70"/>
      <c r="E2" s="71"/>
      <c r="F2" s="10"/>
      <c r="G2" s="20" t="s">
        <v>28</v>
      </c>
    </row>
    <row r="3" spans="2:7" ht="21.75" customHeight="1" x14ac:dyDescent="0.45">
      <c r="B3" s="12" t="s">
        <v>46</v>
      </c>
      <c r="C3" s="13">
        <v>0</v>
      </c>
      <c r="D3" s="14" t="s">
        <v>0</v>
      </c>
      <c r="E3" s="14">
        <f>IF(C3=0,0,'400'!G17&amp;" mm")</f>
        <v>0</v>
      </c>
      <c r="F3" s="10"/>
      <c r="G3" s="19" t="s">
        <v>45</v>
      </c>
    </row>
    <row r="4" spans="2:7" ht="21.75" customHeight="1" x14ac:dyDescent="0.45">
      <c r="B4" s="12" t="s">
        <v>30</v>
      </c>
      <c r="C4" s="13">
        <v>0</v>
      </c>
      <c r="D4" s="14" t="s">
        <v>0</v>
      </c>
      <c r="E4" s="14">
        <f>IF(C4=0,0,'400'!G18&amp;" mm")</f>
        <v>0</v>
      </c>
      <c r="F4" s="10"/>
      <c r="G4" s="19" t="s">
        <v>29</v>
      </c>
    </row>
    <row r="5" spans="2:7" ht="21.75" customHeight="1" x14ac:dyDescent="0.45">
      <c r="B5" s="12" t="s">
        <v>39</v>
      </c>
      <c r="C5" s="47">
        <f>IF((C3+C4+C6+C7-1)&lt;0,0,(C3+C4+C6+C7)-1)</f>
        <v>0</v>
      </c>
      <c r="D5" s="14" t="s">
        <v>0</v>
      </c>
      <c r="E5" s="14">
        <f>IF(C5=0,0,'400'!G19&amp;" mm")</f>
        <v>0</v>
      </c>
      <c r="F5" s="10"/>
      <c r="G5" s="19" t="s">
        <v>33</v>
      </c>
    </row>
    <row r="6" spans="2:7" ht="21.75" customHeight="1" x14ac:dyDescent="0.45">
      <c r="B6" s="15" t="s">
        <v>41</v>
      </c>
      <c r="C6" s="13">
        <v>0</v>
      </c>
      <c r="D6" s="14" t="s">
        <v>0</v>
      </c>
      <c r="E6" s="14">
        <f>IF($C$4&gt;0,NA(),IF(C6=0,0,'400'!G21&amp;" mm"))</f>
        <v>0</v>
      </c>
      <c r="F6" s="10"/>
      <c r="G6" s="19" t="s">
        <v>31</v>
      </c>
    </row>
    <row r="7" spans="2:7" ht="21.75" customHeight="1" x14ac:dyDescent="0.45">
      <c r="B7" s="15" t="s">
        <v>42</v>
      </c>
      <c r="C7" s="13">
        <v>0</v>
      </c>
      <c r="D7" s="14" t="s">
        <v>0</v>
      </c>
      <c r="E7" s="14">
        <f>IF($C$4&gt;0,NA(),IF(C7=0,0,'400'!G22&amp;" mm"))</f>
        <v>0</v>
      </c>
      <c r="F7" s="10"/>
      <c r="G7" s="19" t="s">
        <v>31</v>
      </c>
    </row>
    <row r="8" spans="2:7" ht="21" customHeight="1" x14ac:dyDescent="0.45">
      <c r="B8" s="10"/>
      <c r="C8" s="10"/>
      <c r="D8" s="11"/>
      <c r="E8" s="11"/>
      <c r="F8" s="10"/>
      <c r="G8" s="43" t="s">
        <v>44</v>
      </c>
    </row>
    <row r="9" spans="2:7" ht="21.75" customHeight="1" x14ac:dyDescent="0.45">
      <c r="B9" s="10"/>
      <c r="C9" s="10"/>
      <c r="D9" s="16" t="s">
        <v>5</v>
      </c>
      <c r="E9" s="16">
        <f>IF(AND(C4&gt;0,C6&gt;0),NA(),(IF(AND(C4&gt;0,C7&gt;0),NA(),IF('400'!G24=0,0,'400'!G24&amp;" mm"))))</f>
        <v>0</v>
      </c>
      <c r="F9" s="10"/>
      <c r="G9" s="18"/>
    </row>
    <row r="10" spans="2:7" ht="21.75" customHeight="1" thickBot="1" x14ac:dyDescent="0.5">
      <c r="B10" s="10"/>
      <c r="C10" s="10"/>
      <c r="D10" s="16" t="s">
        <v>60</v>
      </c>
      <c r="E10" s="17">
        <f>IF(E9=0,0,-('400'!G25)&amp;" mm")</f>
        <v>0</v>
      </c>
      <c r="F10" s="10"/>
      <c r="G10" s="10"/>
    </row>
    <row r="11" spans="2:7" ht="18" customHeight="1" thickTop="1" x14ac:dyDescent="0.45">
      <c r="B11" s="10"/>
      <c r="C11" s="10"/>
      <c r="D11" s="11"/>
      <c r="E11" s="10"/>
      <c r="F11" s="10"/>
      <c r="G11" s="18"/>
    </row>
    <row r="12" spans="2:7" ht="21.75" customHeight="1" x14ac:dyDescent="0.45">
      <c r="B12" s="62" t="s">
        <v>10</v>
      </c>
      <c r="C12" s="63"/>
      <c r="D12" s="44" t="s">
        <v>8</v>
      </c>
      <c r="E12" s="44">
        <f>IF(E9=0,0,'400'!G26&amp;" mm")</f>
        <v>0</v>
      </c>
      <c r="F12" s="29" t="s">
        <v>59</v>
      </c>
      <c r="G12" s="10"/>
    </row>
    <row r="13" spans="2:7" ht="21.75" customHeight="1" x14ac:dyDescent="0.45">
      <c r="B13" s="10"/>
      <c r="C13" s="26"/>
      <c r="D13" s="44" t="s">
        <v>60</v>
      </c>
      <c r="E13" s="28">
        <f>IF(E9=0,0,('400'!G25)&amp;" mm")</f>
        <v>0</v>
      </c>
      <c r="F13" s="29"/>
      <c r="G13" s="18"/>
    </row>
    <row r="14" spans="2:7" ht="21.75" customHeight="1" x14ac:dyDescent="0.45">
      <c r="B14" s="18"/>
      <c r="C14" s="26"/>
      <c r="D14" s="44" t="s">
        <v>61</v>
      </c>
      <c r="E14" s="28">
        <f>IF(E9=0,0,'400'!G27&amp;" mm")</f>
        <v>0</v>
      </c>
      <c r="F14" s="29"/>
      <c r="G14" s="10"/>
    </row>
    <row r="15" spans="2:7" ht="21.75" customHeight="1" x14ac:dyDescent="0.45">
      <c r="B15" s="10"/>
      <c r="C15" s="26"/>
      <c r="D15" s="44" t="s">
        <v>12</v>
      </c>
      <c r="E15" s="28">
        <f>IF(E9=0,0,'400'!G28&amp;" mm")</f>
        <v>0</v>
      </c>
      <c r="F15" s="29" t="s">
        <v>59</v>
      </c>
      <c r="G15" s="18"/>
    </row>
    <row r="16" spans="2:7" ht="21.75" customHeight="1" x14ac:dyDescent="0.45">
      <c r="B16" s="10"/>
      <c r="C16" s="26"/>
      <c r="D16" s="44" t="s">
        <v>50</v>
      </c>
      <c r="E16" s="28">
        <f>IF(E15=0,0,"492 mm")</f>
        <v>0</v>
      </c>
      <c r="F16" s="29" t="s">
        <v>59</v>
      </c>
      <c r="G16" s="10"/>
    </row>
    <row r="17" spans="1:18" ht="21.75" customHeight="1" x14ac:dyDescent="0.45">
      <c r="B17" s="10"/>
      <c r="C17" s="26"/>
      <c r="D17" s="45" t="s">
        <v>62</v>
      </c>
      <c r="E17" s="28">
        <f>IF(E9=0,0,"526 mm")</f>
        <v>0</v>
      </c>
      <c r="F17" s="29" t="s">
        <v>59</v>
      </c>
      <c r="G17" s="18"/>
    </row>
    <row r="18" spans="1:18" ht="9.75" customHeight="1" x14ac:dyDescent="0.45">
      <c r="B18" s="10"/>
      <c r="C18" s="10"/>
      <c r="D18" s="10"/>
      <c r="E18" s="10"/>
      <c r="F18" s="10"/>
      <c r="G18" s="10"/>
    </row>
    <row r="19" spans="1:18" ht="21.75" customHeight="1" x14ac:dyDescent="0.45">
      <c r="B19" s="4"/>
      <c r="C19" s="22"/>
      <c r="D19" s="23" t="s">
        <v>53</v>
      </c>
      <c r="E19" s="24">
        <f>IF(E15=0,0,"515 mm")</f>
        <v>0</v>
      </c>
      <c r="F19" s="25" t="s">
        <v>59</v>
      </c>
      <c r="G19" s="30" t="s">
        <v>52</v>
      </c>
      <c r="H19" s="54"/>
      <c r="I19" s="55"/>
      <c r="J19" s="56"/>
    </row>
    <row r="20" spans="1:18" ht="21.75" customHeight="1" x14ac:dyDescent="0.45">
      <c r="C20" s="46"/>
      <c r="D20" s="23" t="s">
        <v>15</v>
      </c>
      <c r="E20" s="24">
        <f>IF(E16=0,0,"541 mm")</f>
        <v>0</v>
      </c>
      <c r="F20" s="25" t="s">
        <v>59</v>
      </c>
      <c r="G20" s="18"/>
    </row>
    <row r="21" spans="1:18" ht="7.5" customHeight="1" x14ac:dyDescent="0.25"/>
    <row r="22" spans="1:18" ht="18.5" x14ac:dyDescent="0.45">
      <c r="B22" s="20" t="s">
        <v>49</v>
      </c>
    </row>
    <row r="25" spans="1:18" ht="14.5" x14ac:dyDescent="0.35">
      <c r="E25" s="4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2WIczzA3JckqAfZe+YemRc/W5j9q4Z6mNe+9xcj+5YC1FXO603LhlBL1Ywx3WjyL7ttXZ4J8/ZmOwzppa4/A9w==" saltValue="Gc23U+oPe0HG4GocwZ1n9Q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B12:C12"/>
    <mergeCell ref="C1:E2"/>
  </mergeCells>
  <conditionalFormatting sqref="G6">
    <cfRule type="expression" dxfId="3" priority="2">
      <formula>AND(C4&gt;0,C6&gt;0)</formula>
    </cfRule>
  </conditionalFormatting>
  <conditionalFormatting sqref="G7">
    <cfRule type="expression" dxfId="2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75" t="s">
        <v>84</v>
      </c>
      <c r="C1" s="72" t="s">
        <v>57</v>
      </c>
      <c r="D1" s="67"/>
      <c r="E1" s="68"/>
      <c r="F1" s="10"/>
      <c r="G1" s="10"/>
    </row>
    <row r="2" spans="2:7" ht="21.75" customHeight="1" x14ac:dyDescent="0.45">
      <c r="B2" s="76"/>
      <c r="C2" s="69"/>
      <c r="D2" s="70"/>
      <c r="E2" s="71"/>
      <c r="F2" s="10"/>
      <c r="G2" s="20" t="s">
        <v>28</v>
      </c>
    </row>
    <row r="3" spans="2:7" ht="21.75" customHeight="1" x14ac:dyDescent="0.45">
      <c r="B3" s="12" t="s">
        <v>46</v>
      </c>
      <c r="C3" s="13">
        <v>0</v>
      </c>
      <c r="D3" s="14" t="s">
        <v>0</v>
      </c>
      <c r="E3" s="14">
        <f>IF(C3=0,0,'400'!H17&amp;" mm")</f>
        <v>0</v>
      </c>
      <c r="F3" s="10"/>
      <c r="G3" s="19" t="s">
        <v>45</v>
      </c>
    </row>
    <row r="4" spans="2:7" ht="21.75" customHeight="1" x14ac:dyDescent="0.45">
      <c r="B4" s="12" t="s">
        <v>30</v>
      </c>
      <c r="C4" s="13">
        <v>0</v>
      </c>
      <c r="D4" s="14" t="s">
        <v>0</v>
      </c>
      <c r="E4" s="14">
        <f>IF(C4=0,0,'400'!H18&amp;" mm")</f>
        <v>0</v>
      </c>
      <c r="F4" s="10"/>
      <c r="G4" s="19" t="s">
        <v>29</v>
      </c>
    </row>
    <row r="5" spans="2:7" ht="21.75" customHeight="1" x14ac:dyDescent="0.45">
      <c r="B5" s="12" t="s">
        <v>85</v>
      </c>
      <c r="C5" s="47">
        <f>IF((C3+C4+C6+C7-1)&lt;0,0,(C3+C4+C6+C7)-1)</f>
        <v>0</v>
      </c>
      <c r="D5" s="14" t="s">
        <v>0</v>
      </c>
      <c r="E5" s="14">
        <f>IF(C5=0,0,'400'!H20&amp;" mm")</f>
        <v>0</v>
      </c>
      <c r="F5" s="10"/>
      <c r="G5" s="19" t="s">
        <v>86</v>
      </c>
    </row>
    <row r="6" spans="2:7" ht="21.75" customHeight="1" x14ac:dyDescent="0.45">
      <c r="B6" s="15" t="s">
        <v>41</v>
      </c>
      <c r="C6" s="13">
        <v>0</v>
      </c>
      <c r="D6" s="14" t="s">
        <v>0</v>
      </c>
      <c r="E6" s="14">
        <f>IF($C$4&gt;0,NA(),IF(C6=0,0,'400'!H21&amp;" mm"))</f>
        <v>0</v>
      </c>
      <c r="F6" s="10"/>
      <c r="G6" s="19" t="s">
        <v>31</v>
      </c>
    </row>
    <row r="7" spans="2:7" ht="21.75" customHeight="1" x14ac:dyDescent="0.45">
      <c r="B7" s="15" t="s">
        <v>42</v>
      </c>
      <c r="C7" s="13">
        <v>0</v>
      </c>
      <c r="D7" s="14" t="s">
        <v>0</v>
      </c>
      <c r="E7" s="14">
        <f>IF($C$4&gt;0,NA(),IF(C7=0,0,'400'!H22&amp;" mm"))</f>
        <v>0</v>
      </c>
      <c r="F7" s="10"/>
      <c r="G7" s="19" t="s">
        <v>31</v>
      </c>
    </row>
    <row r="8" spans="2:7" ht="21" customHeight="1" x14ac:dyDescent="0.45">
      <c r="B8" s="10"/>
      <c r="C8" s="10"/>
      <c r="D8" s="11"/>
      <c r="E8" s="11"/>
      <c r="F8" s="10"/>
      <c r="G8" s="43" t="s">
        <v>44</v>
      </c>
    </row>
    <row r="9" spans="2:7" ht="21.75" customHeight="1" x14ac:dyDescent="0.45">
      <c r="B9" s="10"/>
      <c r="C9" s="10"/>
      <c r="D9" s="16" t="s">
        <v>5</v>
      </c>
      <c r="E9" s="16">
        <f>IF(AND(C4&gt;0,C6&gt;0),NA(),(IF(AND(C4&gt;0,C7&gt;0),NA(),IF('400'!H24=0,0,'400'!H24&amp;" mm"))))</f>
        <v>0</v>
      </c>
      <c r="F9" s="10"/>
      <c r="G9" s="10"/>
    </row>
    <row r="10" spans="2:7" ht="21.75" customHeight="1" thickBot="1" x14ac:dyDescent="0.5">
      <c r="B10" s="10"/>
      <c r="C10" s="10"/>
      <c r="D10" s="16" t="s">
        <v>60</v>
      </c>
      <c r="E10" s="17">
        <f>IF(E9=0,0,-('400'!H25)&amp;" mm")</f>
        <v>0</v>
      </c>
      <c r="F10" s="10"/>
      <c r="G10" s="10"/>
    </row>
    <row r="11" spans="2:7" ht="18" customHeight="1" thickTop="1" x14ac:dyDescent="0.45">
      <c r="B11" s="10"/>
      <c r="C11" s="10"/>
      <c r="D11" s="11"/>
      <c r="E11" s="10"/>
      <c r="F11" s="10"/>
      <c r="G11" s="10"/>
    </row>
    <row r="12" spans="2:7" ht="21.75" customHeight="1" x14ac:dyDescent="0.45">
      <c r="B12" s="62" t="s">
        <v>10</v>
      </c>
      <c r="C12" s="63"/>
      <c r="D12" s="49" t="s">
        <v>8</v>
      </c>
      <c r="E12" s="49">
        <f>IF(E9=0,0,'400'!H26&amp;" mm")</f>
        <v>0</v>
      </c>
      <c r="F12" s="29" t="s">
        <v>59</v>
      </c>
      <c r="G12" s="10"/>
    </row>
    <row r="13" spans="2:7" ht="21.75" customHeight="1" x14ac:dyDescent="0.45">
      <c r="B13" s="10"/>
      <c r="C13" s="26"/>
      <c r="D13" s="49" t="s">
        <v>60</v>
      </c>
      <c r="E13" s="28">
        <f>IF(E9=0,0,('400'!H25)&amp;" mm")</f>
        <v>0</v>
      </c>
      <c r="F13" s="29"/>
      <c r="G13" s="10"/>
    </row>
    <row r="14" spans="2:7" ht="21.75" customHeight="1" x14ac:dyDescent="0.45">
      <c r="B14" s="18"/>
      <c r="C14" s="26"/>
      <c r="D14" s="49" t="s">
        <v>94</v>
      </c>
      <c r="E14" s="28">
        <f>IF(E9=0,0,'400'!H27&amp;" mm")</f>
        <v>0</v>
      </c>
      <c r="F14" s="29"/>
      <c r="G14" s="10"/>
    </row>
    <row r="15" spans="2:7" ht="21.75" customHeight="1" x14ac:dyDescent="0.45">
      <c r="B15" s="10"/>
      <c r="C15" s="26"/>
      <c r="D15" s="49" t="s">
        <v>12</v>
      </c>
      <c r="E15" s="28">
        <f>IF(E9=0,0,'400'!H28&amp;" mm")</f>
        <v>0</v>
      </c>
      <c r="F15" s="29" t="s">
        <v>59</v>
      </c>
      <c r="G15" s="10"/>
    </row>
    <row r="16" spans="2:7" ht="21.75" customHeight="1" x14ac:dyDescent="0.45">
      <c r="B16" s="10"/>
      <c r="C16" s="26"/>
      <c r="D16" s="49" t="s">
        <v>50</v>
      </c>
      <c r="E16" s="28">
        <f>IF(E15=0,0,"492 mm")</f>
        <v>0</v>
      </c>
      <c r="F16" s="29" t="s">
        <v>59</v>
      </c>
      <c r="G16" s="10"/>
    </row>
    <row r="17" spans="1:18" ht="21.75" customHeight="1" x14ac:dyDescent="0.45">
      <c r="B17" s="10"/>
      <c r="C17" s="26"/>
      <c r="D17" s="49" t="s">
        <v>62</v>
      </c>
      <c r="E17" s="28">
        <f>IF(E9=0,0,"526 mm")</f>
        <v>0</v>
      </c>
      <c r="F17" s="29" t="s">
        <v>59</v>
      </c>
      <c r="G17" s="10"/>
    </row>
    <row r="18" spans="1:18" ht="9.75" customHeight="1" x14ac:dyDescent="0.45">
      <c r="B18" s="10"/>
      <c r="C18" s="10"/>
      <c r="D18" s="10"/>
      <c r="E18" s="10"/>
      <c r="F18" s="10"/>
      <c r="G18" s="10"/>
    </row>
    <row r="19" spans="1:18" ht="21.75" customHeight="1" x14ac:dyDescent="0.45">
      <c r="B19" s="4"/>
      <c r="C19" s="22"/>
      <c r="D19" s="23" t="s">
        <v>53</v>
      </c>
      <c r="E19" s="24">
        <f>IF(E15=0,0,"515 mm")</f>
        <v>0</v>
      </c>
      <c r="F19" s="25" t="s">
        <v>59</v>
      </c>
      <c r="G19" s="22" t="s">
        <v>52</v>
      </c>
    </row>
    <row r="20" spans="1:18" ht="21.75" customHeight="1" x14ac:dyDescent="0.45">
      <c r="C20" s="46"/>
      <c r="D20" s="23" t="s">
        <v>95</v>
      </c>
      <c r="E20" s="24">
        <f>IF(E16=0,0,"541 mm")</f>
        <v>0</v>
      </c>
      <c r="F20" s="25" t="s">
        <v>59</v>
      </c>
      <c r="G20" s="10"/>
    </row>
    <row r="21" spans="1:18" ht="7.5" customHeight="1" x14ac:dyDescent="0.25"/>
    <row r="22" spans="1:18" ht="18.5" x14ac:dyDescent="0.45">
      <c r="B22" s="20" t="s">
        <v>49</v>
      </c>
    </row>
    <row r="25" spans="1:18" ht="14.5" x14ac:dyDescent="0.35">
      <c r="E25" s="4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RXVxDslNEOy90RxQIqO1zC35oQ33K3x4zkpqx8t4ZfKEFF2piWVRFsnkMZ5lwUsWfiYs0JK9TFMFK8HWQL0Q1g==" saltValue="OxNQXLwDCww+IK6A6BqwWg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C1:E2"/>
    <mergeCell ref="B12:C12"/>
  </mergeCells>
  <conditionalFormatting sqref="G6">
    <cfRule type="expression" dxfId="1" priority="2">
      <formula>AND(C4&gt;0,C6&gt;0)</formula>
    </cfRule>
  </conditionalFormatting>
  <conditionalFormatting sqref="G7">
    <cfRule type="expression" dxfId="0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18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5">
      <c r="B1" s="77" t="s">
        <v>16</v>
      </c>
      <c r="C1" s="66" t="s">
        <v>56</v>
      </c>
      <c r="D1" s="67"/>
      <c r="E1" s="68"/>
      <c r="F1" s="10"/>
      <c r="G1" s="34"/>
    </row>
    <row r="2" spans="1:18" ht="21.75" customHeight="1" x14ac:dyDescent="0.45">
      <c r="B2" s="78"/>
      <c r="C2" s="69"/>
      <c r="D2" s="70"/>
      <c r="E2" s="71"/>
      <c r="F2" s="10"/>
      <c r="G2" s="35" t="s">
        <v>28</v>
      </c>
    </row>
    <row r="3" spans="1:18" ht="21.75" customHeight="1" x14ac:dyDescent="0.45">
      <c r="B3" s="12" t="s">
        <v>47</v>
      </c>
      <c r="C3" s="13">
        <v>0</v>
      </c>
      <c r="D3" s="14" t="s">
        <v>0</v>
      </c>
      <c r="E3" s="14">
        <f>IF(C3=0,0,TRUNC('200'!$C3)&amp;" "&amp;INDEX(FRACTION,MATCH('200'!$E3,DECIMAL,0))&amp;"""")</f>
        <v>0</v>
      </c>
      <c r="F3" s="10"/>
      <c r="G3" s="19" t="s">
        <v>43</v>
      </c>
    </row>
    <row r="4" spans="1:18" ht="21.75" customHeight="1" x14ac:dyDescent="0.45">
      <c r="B4" s="12" t="s">
        <v>37</v>
      </c>
      <c r="C4" s="13">
        <v>0</v>
      </c>
      <c r="D4" s="14" t="s">
        <v>0</v>
      </c>
      <c r="E4" s="14">
        <f>IF(C4=0,0,TRUNC('200'!$C4)&amp;" "&amp;INDEX(FRACTION,MATCH('200'!$E4,DECIMAL,0))&amp;"""")</f>
        <v>0</v>
      </c>
      <c r="F4" s="10"/>
      <c r="G4" s="36" t="s">
        <v>29</v>
      </c>
    </row>
    <row r="5" spans="1:18" ht="21.75" customHeight="1" x14ac:dyDescent="0.45">
      <c r="B5" s="12" t="s">
        <v>38</v>
      </c>
      <c r="C5" s="47">
        <f>IF((C3+C4+C6-1)&lt;0,0,(C3+C4+C6)-1)</f>
        <v>0</v>
      </c>
      <c r="D5" s="14" t="s">
        <v>0</v>
      </c>
      <c r="E5" s="14">
        <f>IF(C5=0,0,TRUNC('200'!$C5)&amp;" "&amp;INDEX(FRACTION,MATCH('200'!$E5,DECIMAL,0))&amp;"""")</f>
        <v>0</v>
      </c>
      <c r="F5" s="10"/>
      <c r="G5" s="36" t="s">
        <v>96</v>
      </c>
    </row>
    <row r="6" spans="1:18" ht="21.75" customHeight="1" x14ac:dyDescent="0.45">
      <c r="B6" s="15" t="s">
        <v>24</v>
      </c>
      <c r="C6" s="13">
        <v>0</v>
      </c>
      <c r="D6" s="14" t="s">
        <v>0</v>
      </c>
      <c r="E6" s="14">
        <f>IF(C6=0,0,TRUNC('200'!$C6)&amp;" "&amp;INDEX(FRACTION,MATCH('200'!$E6,DECIMAL,0))&amp;"""")</f>
        <v>0</v>
      </c>
      <c r="F6" s="10"/>
      <c r="G6" s="36"/>
    </row>
    <row r="7" spans="1:18" ht="21.75" customHeight="1" x14ac:dyDescent="0.45">
      <c r="B7" s="15"/>
      <c r="C7" s="13"/>
      <c r="D7" s="14"/>
      <c r="E7" s="14"/>
      <c r="F7" s="10"/>
      <c r="G7" s="36"/>
    </row>
    <row r="8" spans="1:18" ht="21.75" customHeight="1" x14ac:dyDescent="0.45">
      <c r="B8" s="37"/>
      <c r="C8" s="38"/>
      <c r="D8" s="38"/>
      <c r="E8" s="38"/>
      <c r="F8" s="10"/>
      <c r="G8" s="41" t="s">
        <v>44</v>
      </c>
    </row>
    <row r="9" spans="1:18" ht="21.75" customHeight="1" x14ac:dyDescent="0.45">
      <c r="B9" s="10"/>
      <c r="C9" s="10"/>
      <c r="D9" s="16" t="s">
        <v>5</v>
      </c>
      <c r="E9" s="16">
        <f>IF('200'!$C8=0,0,TRUNC('200'!$C8)&amp;" "&amp;INDEX(FRACTION,MATCH('200'!$E8,DECIMAL,0))&amp;"""")</f>
        <v>0</v>
      </c>
      <c r="F9" s="10"/>
      <c r="G9" s="34"/>
    </row>
    <row r="10" spans="1:18" s="6" customFormat="1" ht="21.75" customHeight="1" thickBot="1" x14ac:dyDescent="0.5">
      <c r="A10"/>
      <c r="B10" s="10"/>
      <c r="C10" s="10"/>
      <c r="D10" s="16" t="s">
        <v>25</v>
      </c>
      <c r="E10" s="17">
        <f>IF('200'!C8=0,0,("-"&amp;TRUNC('200'!$C9)&amp;" "&amp;INDEX(FRACTION,MATCH('200'!$E9,DECIMAL,0)))&amp;"""")</f>
        <v>0</v>
      </c>
      <c r="F10" s="10"/>
      <c r="G10" s="34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thickTop="1" x14ac:dyDescent="0.45">
      <c r="A11"/>
      <c r="B11" s="10"/>
      <c r="C11" s="10"/>
      <c r="D11" s="16"/>
      <c r="E11" s="39"/>
      <c r="F11" s="10"/>
      <c r="G11" s="34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5">
      <c r="A12"/>
      <c r="B12" s="62" t="s">
        <v>14</v>
      </c>
      <c r="C12" s="63"/>
      <c r="D12" s="27" t="s">
        <v>8</v>
      </c>
      <c r="E12" s="27">
        <f>IF('200'!C8=0,0,TRUNC('200'!$C10)&amp;" "&amp;INDEX(FRACTION,MATCH('200'!$E10,DECIMAL,0))&amp;"""")</f>
        <v>0</v>
      </c>
      <c r="F12" s="29" t="s">
        <v>9</v>
      </c>
      <c r="G12" s="34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5">
      <c r="A13"/>
      <c r="B13" s="10"/>
      <c r="C13" s="10"/>
      <c r="D13" s="27" t="s">
        <v>20</v>
      </c>
      <c r="E13" s="27">
        <f>IF(E9=0,0,"19 3/8""")</f>
        <v>0</v>
      </c>
      <c r="F13" s="29" t="s">
        <v>9</v>
      </c>
      <c r="G13" s="34"/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5">
      <c r="B14" s="10"/>
      <c r="C14" s="10"/>
      <c r="D14" s="10"/>
      <c r="E14" s="10"/>
      <c r="F14" s="10"/>
    </row>
    <row r="15" spans="1:18" s="6" customFormat="1" ht="18.5" x14ac:dyDescent="0.45">
      <c r="A15"/>
      <c r="B15" s="20" t="s">
        <v>49</v>
      </c>
      <c r="C15" s="10"/>
      <c r="D15" s="10"/>
      <c r="E15" s="10"/>
      <c r="F15" s="10"/>
      <c r="G15" s="36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5" x14ac:dyDescent="0.45">
      <c r="A16"/>
      <c r="B16" s="10"/>
      <c r="C16" s="10"/>
      <c r="D16" s="10"/>
      <c r="E16" s="10"/>
      <c r="F16" s="10"/>
      <c r="G16" s="34"/>
      <c r="H16"/>
      <c r="I16"/>
      <c r="J16"/>
      <c r="K16" s="2"/>
      <c r="L16"/>
      <c r="M16"/>
      <c r="N16"/>
      <c r="O16"/>
      <c r="P16"/>
      <c r="Q16"/>
      <c r="R16"/>
    </row>
    <row r="17" spans="2:7" ht="18.5" x14ac:dyDescent="0.45">
      <c r="B17" s="10"/>
      <c r="C17" s="10"/>
      <c r="D17" s="10"/>
      <c r="E17" s="10"/>
      <c r="F17" s="10"/>
      <c r="G17" s="34"/>
    </row>
    <row r="18" spans="2:7" ht="18.5" x14ac:dyDescent="0.45">
      <c r="B18" s="10"/>
      <c r="D18"/>
      <c r="E18"/>
    </row>
  </sheetData>
  <sheetProtection sheet="1" objects="1" scenarios="1" selectLockedCells="1"/>
  <protectedRanges>
    <protectedRange sqref="C5" name="V400 Series Surface Mount"/>
    <protectedRange sqref="C3:C4 C6" name="V200 Series"/>
  </protectedRanges>
  <mergeCells count="3">
    <mergeCell ref="B12:C12"/>
    <mergeCell ref="B1:B2"/>
    <mergeCell ref="C1:E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R18"/>
  <sheetViews>
    <sheetView showGridLines="0" topLeftCell="B1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5">
      <c r="B1" s="77" t="s">
        <v>16</v>
      </c>
      <c r="C1" s="72" t="s">
        <v>57</v>
      </c>
      <c r="D1" s="67"/>
      <c r="E1" s="68"/>
      <c r="F1" s="10"/>
      <c r="G1" s="34"/>
    </row>
    <row r="2" spans="1:18" ht="21.75" customHeight="1" x14ac:dyDescent="0.45">
      <c r="B2" s="78"/>
      <c r="C2" s="69"/>
      <c r="D2" s="70"/>
      <c r="E2" s="71"/>
      <c r="F2" s="10"/>
      <c r="G2" s="35" t="s">
        <v>28</v>
      </c>
    </row>
    <row r="3" spans="1:18" ht="21.75" customHeight="1" x14ac:dyDescent="0.45">
      <c r="B3" s="12" t="s">
        <v>47</v>
      </c>
      <c r="C3" s="13">
        <v>0</v>
      </c>
      <c r="D3" s="14" t="s">
        <v>0</v>
      </c>
      <c r="E3" s="14">
        <f>IF(C3=0,0,'200'!C15&amp;"  mm")</f>
        <v>0</v>
      </c>
      <c r="F3" s="10"/>
      <c r="G3" s="19" t="s">
        <v>43</v>
      </c>
    </row>
    <row r="4" spans="1:18" ht="21.75" customHeight="1" x14ac:dyDescent="0.45">
      <c r="B4" s="12" t="s">
        <v>37</v>
      </c>
      <c r="C4" s="13">
        <v>0</v>
      </c>
      <c r="D4" s="14" t="s">
        <v>0</v>
      </c>
      <c r="E4" s="14">
        <f>IF(C4=0,0,'200'!C16&amp;"  mm")</f>
        <v>0</v>
      </c>
      <c r="F4" s="10"/>
      <c r="G4" s="36" t="s">
        <v>29</v>
      </c>
    </row>
    <row r="5" spans="1:18" ht="21.75" customHeight="1" x14ac:dyDescent="0.45">
      <c r="B5" s="12" t="s">
        <v>38</v>
      </c>
      <c r="C5" s="47">
        <f>IF((C3+C4+C6-1)&lt;0,0,(C3+C4+C6)-1)</f>
        <v>0</v>
      </c>
      <c r="D5" s="14" t="s">
        <v>0</v>
      </c>
      <c r="E5" s="14">
        <f>IF(C5=0,0,'200'!C17&amp;"  mm")</f>
        <v>0</v>
      </c>
      <c r="F5" s="10"/>
      <c r="G5" s="36" t="s">
        <v>96</v>
      </c>
    </row>
    <row r="6" spans="1:18" ht="21.75" customHeight="1" x14ac:dyDescent="0.45">
      <c r="B6" s="15" t="s">
        <v>92</v>
      </c>
      <c r="C6" s="13">
        <v>0</v>
      </c>
      <c r="D6" s="14" t="s">
        <v>0</v>
      </c>
      <c r="E6" s="14">
        <f>IF(C5=0,0,'200'!C18&amp;"  mm")</f>
        <v>0</v>
      </c>
      <c r="F6" s="10"/>
      <c r="G6" s="36" t="s">
        <v>93</v>
      </c>
    </row>
    <row r="7" spans="1:18" ht="21.75" customHeight="1" x14ac:dyDescent="0.45">
      <c r="B7" s="15"/>
      <c r="C7" s="13"/>
      <c r="D7" s="14"/>
      <c r="E7" s="14"/>
      <c r="F7" s="10"/>
      <c r="G7" s="36"/>
    </row>
    <row r="8" spans="1:18" ht="21.75" customHeight="1" x14ac:dyDescent="0.45">
      <c r="B8" s="37"/>
      <c r="C8" s="38"/>
      <c r="D8" s="38"/>
      <c r="E8" s="38"/>
      <c r="F8" s="10"/>
      <c r="G8" s="41" t="s">
        <v>44</v>
      </c>
    </row>
    <row r="9" spans="1:18" ht="21.75" customHeight="1" x14ac:dyDescent="0.45">
      <c r="B9" s="10"/>
      <c r="C9" s="10"/>
      <c r="D9" s="16" t="s">
        <v>5</v>
      </c>
      <c r="E9" s="16">
        <f>IF('200'!C20=0,0,'200'!C20&amp;" mm")</f>
        <v>0</v>
      </c>
      <c r="F9" s="10"/>
      <c r="G9" s="34"/>
    </row>
    <row r="10" spans="1:18" s="6" customFormat="1" ht="21.75" customHeight="1" thickBot="1" x14ac:dyDescent="0.5">
      <c r="A10"/>
      <c r="B10" s="10"/>
      <c r="C10" s="10"/>
      <c r="D10" s="16" t="s">
        <v>60</v>
      </c>
      <c r="E10" s="17">
        <f>IF('200'!C20=0,0,"-20 mm")</f>
        <v>0</v>
      </c>
      <c r="F10" s="10"/>
      <c r="G10" s="34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thickTop="1" x14ac:dyDescent="0.45">
      <c r="A11"/>
      <c r="B11" s="10"/>
      <c r="C11" s="10"/>
      <c r="D11" s="16"/>
      <c r="E11" s="39"/>
      <c r="F11" s="10"/>
      <c r="G11" s="34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5">
      <c r="A12"/>
      <c r="B12" s="62" t="s">
        <v>14</v>
      </c>
      <c r="C12" s="63"/>
      <c r="D12" s="45" t="s">
        <v>8</v>
      </c>
      <c r="E12" s="45">
        <f>IF('200'!C20=0,0,'200'!C22&amp;" mm")</f>
        <v>0</v>
      </c>
      <c r="F12" s="29" t="s">
        <v>65</v>
      </c>
      <c r="G12" s="34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5">
      <c r="A13"/>
      <c r="B13" s="10"/>
      <c r="C13" s="10"/>
      <c r="D13" s="45" t="s">
        <v>20</v>
      </c>
      <c r="E13" s="45">
        <f>IF(E9=0,0,"492 mm""")</f>
        <v>0</v>
      </c>
      <c r="F13" s="29" t="s">
        <v>65</v>
      </c>
      <c r="G13" s="34"/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5">
      <c r="B14" s="10"/>
      <c r="C14" s="10"/>
      <c r="D14" s="10"/>
      <c r="E14" s="10"/>
      <c r="F14" s="10"/>
    </row>
    <row r="15" spans="1:18" s="6" customFormat="1" ht="18.5" x14ac:dyDescent="0.45">
      <c r="A15"/>
      <c r="B15" s="20" t="s">
        <v>49</v>
      </c>
      <c r="C15" s="10"/>
      <c r="D15" s="10"/>
      <c r="E15" s="10"/>
      <c r="F15" s="10"/>
      <c r="G15" s="36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5" x14ac:dyDescent="0.45">
      <c r="A16"/>
      <c r="B16" s="10"/>
      <c r="C16" s="10"/>
      <c r="D16" s="10"/>
      <c r="E16" s="10"/>
      <c r="F16" s="10"/>
      <c r="G16" s="34"/>
      <c r="H16"/>
      <c r="I16"/>
      <c r="J16"/>
      <c r="K16" s="2"/>
      <c r="L16"/>
      <c r="M16"/>
      <c r="N16"/>
      <c r="O16"/>
      <c r="P16"/>
      <c r="Q16"/>
      <c r="R16"/>
    </row>
    <row r="17" spans="2:7" ht="18.5" x14ac:dyDescent="0.45">
      <c r="B17" s="10"/>
      <c r="C17" s="10"/>
      <c r="D17" s="10"/>
      <c r="E17" s="10"/>
      <c r="F17" s="10"/>
      <c r="G17" s="34"/>
    </row>
    <row r="18" spans="2:7" ht="18.5" x14ac:dyDescent="0.45">
      <c r="B18" s="10"/>
      <c r="D18"/>
      <c r="E18"/>
    </row>
  </sheetData>
  <sheetProtection sheet="1" selectLockedCells="1"/>
  <protectedRanges>
    <protectedRange sqref="C5" name="V400 Series Surface Mount"/>
    <protectedRange sqref="C3:C4 C6" name="V200 Series"/>
  </protectedRanges>
  <mergeCells count="3">
    <mergeCell ref="B1:B2"/>
    <mergeCell ref="C1:E2"/>
    <mergeCell ref="B12:C1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workbookViewId="0"/>
  </sheetViews>
  <sheetFormatPr defaultColWidth="9.1796875" defaultRowHeight="12.5" x14ac:dyDescent="0.25"/>
  <cols>
    <col min="1" max="1" width="25.81640625" customWidth="1"/>
    <col min="6" max="6" width="20.54296875" bestFit="1" customWidth="1"/>
  </cols>
  <sheetData>
    <row r="1" spans="1:12" ht="13" x14ac:dyDescent="0.3">
      <c r="A1" s="5" t="s">
        <v>55</v>
      </c>
      <c r="B1" s="5"/>
      <c r="C1" s="5" t="s">
        <v>18</v>
      </c>
      <c r="D1" s="5"/>
      <c r="E1" s="5"/>
      <c r="H1" s="5" t="s">
        <v>19</v>
      </c>
    </row>
    <row r="3" spans="1:12" x14ac:dyDescent="0.25">
      <c r="A3" t="s">
        <v>1</v>
      </c>
      <c r="B3">
        <v>14.9375</v>
      </c>
      <c r="C3">
        <f>$B3*' 400 Series Surface Imperial'!C3</f>
        <v>0</v>
      </c>
      <c r="D3">
        <f>TRUNC(C3)</f>
        <v>0</v>
      </c>
      <c r="E3">
        <f>C3-D3</f>
        <v>0</v>
      </c>
      <c r="G3">
        <f>$B3*'400 Series Flush Imperial'!C3</f>
        <v>0</v>
      </c>
      <c r="H3">
        <f>TRUNC(G3)</f>
        <v>0</v>
      </c>
      <c r="I3">
        <f>G3-H3</f>
        <v>0</v>
      </c>
    </row>
    <row r="4" spans="1:12" x14ac:dyDescent="0.25">
      <c r="A4" t="s">
        <v>3</v>
      </c>
      <c r="B4">
        <v>6.125</v>
      </c>
      <c r="C4">
        <f>$B4*' 400 Series Surface Imperial'!C4</f>
        <v>0</v>
      </c>
      <c r="D4">
        <f>TRUNC(C4)</f>
        <v>0</v>
      </c>
      <c r="E4">
        <f>C4-D4</f>
        <v>0</v>
      </c>
      <c r="G4">
        <f>$B4*'400 Series Flush Imperial'!C4</f>
        <v>0</v>
      </c>
      <c r="H4">
        <f>TRUNC(G4)</f>
        <v>0</v>
      </c>
      <c r="I4">
        <f>G4-H4</f>
        <v>0</v>
      </c>
    </row>
    <row r="5" spans="1:12" x14ac:dyDescent="0.25">
      <c r="A5" t="s">
        <v>2</v>
      </c>
      <c r="B5">
        <v>0.125</v>
      </c>
      <c r="C5">
        <f>$B5*' 400 Series Surface Imperial'!C5</f>
        <v>0</v>
      </c>
      <c r="D5">
        <f>TRUNC(C5)</f>
        <v>0</v>
      </c>
      <c r="E5">
        <f>C5-D5</f>
        <v>0</v>
      </c>
      <c r="G5">
        <f>$B5*'400 Series Flush Imperial'!C5</f>
        <v>0</v>
      </c>
      <c r="H5">
        <f>TRUNC(G5)</f>
        <v>0</v>
      </c>
      <c r="I5">
        <f>G5-H5</f>
        <v>0</v>
      </c>
    </row>
    <row r="6" spans="1:12" x14ac:dyDescent="0.25">
      <c r="A6" t="s">
        <v>26</v>
      </c>
      <c r="B6">
        <v>31.625</v>
      </c>
      <c r="C6">
        <f>$B6*' 400 Series Surface Imperial'!C6</f>
        <v>0</v>
      </c>
      <c r="D6">
        <f t="shared" ref="D6" si="0">TRUNC(C6)</f>
        <v>0</v>
      </c>
      <c r="E6">
        <f t="shared" ref="E6" si="1">C6-D6</f>
        <v>0</v>
      </c>
      <c r="G6">
        <f>$B6*'400 Series Flush Imperial'!C6</f>
        <v>0</v>
      </c>
      <c r="H6">
        <f t="shared" ref="H6" si="2">TRUNC(G6)</f>
        <v>0</v>
      </c>
      <c r="I6">
        <f t="shared" ref="I6" si="3">G6-H6</f>
        <v>0</v>
      </c>
    </row>
    <row r="7" spans="1:12" x14ac:dyDescent="0.25">
      <c r="A7" s="3" t="s">
        <v>4</v>
      </c>
      <c r="B7">
        <v>35.75</v>
      </c>
      <c r="C7">
        <f>$B7*' 400 Series Surface Imperial'!C7</f>
        <v>0</v>
      </c>
      <c r="D7">
        <f t="shared" ref="D7:D11" si="4">TRUNC(C7)</f>
        <v>0</v>
      </c>
      <c r="E7">
        <f t="shared" ref="E7" si="5">C7-D7</f>
        <v>0</v>
      </c>
      <c r="G7">
        <f>$B7*'400 Series Flush Imperial'!C7</f>
        <v>0</v>
      </c>
      <c r="H7">
        <f t="shared" ref="H7" si="6">TRUNC(G7)</f>
        <v>0</v>
      </c>
      <c r="I7">
        <f t="shared" ref="I7" si="7">G7-H7</f>
        <v>0</v>
      </c>
    </row>
    <row r="9" spans="1:12" x14ac:dyDescent="0.25">
      <c r="A9" t="s">
        <v>5</v>
      </c>
      <c r="C9">
        <f>SUM(C3:C7)</f>
        <v>0</v>
      </c>
      <c r="D9">
        <f t="shared" si="4"/>
        <v>0</v>
      </c>
      <c r="E9">
        <f t="shared" ref="E9" si="8">C9-D9</f>
        <v>0</v>
      </c>
      <c r="G9">
        <f>SUM(G3:G7)</f>
        <v>0</v>
      </c>
      <c r="H9">
        <f t="shared" ref="H9" si="9">TRUNC(G9)</f>
        <v>0</v>
      </c>
      <c r="I9">
        <f t="shared" ref="I9:I13" si="10">G9-H9</f>
        <v>0</v>
      </c>
    </row>
    <row r="10" spans="1:12" x14ac:dyDescent="0.25">
      <c r="A10" t="s">
        <v>6</v>
      </c>
      <c r="C10">
        <v>0.75</v>
      </c>
      <c r="D10">
        <f>TRUNC(C10)</f>
        <v>0</v>
      </c>
      <c r="E10">
        <f t="shared" ref="E10:E11" si="11">C10-D10</f>
        <v>0.75</v>
      </c>
      <c r="G10">
        <f>C10</f>
        <v>0.75</v>
      </c>
      <c r="H10">
        <f>TRUNC(G10)</f>
        <v>0</v>
      </c>
      <c r="I10">
        <f t="shared" si="10"/>
        <v>0.75</v>
      </c>
    </row>
    <row r="11" spans="1:12" x14ac:dyDescent="0.25">
      <c r="A11" t="s">
        <v>7</v>
      </c>
      <c r="C11">
        <f>C9-C10</f>
        <v>-0.75</v>
      </c>
      <c r="D11">
        <f t="shared" si="4"/>
        <v>0</v>
      </c>
      <c r="E11">
        <f t="shared" si="11"/>
        <v>-0.75</v>
      </c>
      <c r="G11">
        <f>G9-G10</f>
        <v>-0.75</v>
      </c>
      <c r="H11">
        <f t="shared" ref="H11:H13" si="12">TRUNC(G11)</f>
        <v>0</v>
      </c>
      <c r="I11">
        <f t="shared" si="10"/>
        <v>-0.75</v>
      </c>
    </row>
    <row r="12" spans="1:12" x14ac:dyDescent="0.25">
      <c r="A12" s="3" t="s">
        <v>23</v>
      </c>
      <c r="C12" s="8">
        <v>0.25</v>
      </c>
      <c r="D12">
        <f t="shared" ref="D12" si="13">TRUNC(C12)</f>
        <v>0</v>
      </c>
      <c r="E12">
        <f t="shared" ref="E12" si="14">C12-D12</f>
        <v>0.25</v>
      </c>
      <c r="G12">
        <f>C12</f>
        <v>0.25</v>
      </c>
      <c r="H12">
        <f t="shared" si="12"/>
        <v>0</v>
      </c>
      <c r="I12">
        <f t="shared" si="10"/>
        <v>0.25</v>
      </c>
    </row>
    <row r="13" spans="1:12" x14ac:dyDescent="0.25">
      <c r="A13" t="s">
        <v>13</v>
      </c>
      <c r="C13">
        <f>C9+C12</f>
        <v>0.25</v>
      </c>
      <c r="D13">
        <f t="shared" ref="D13" si="15">TRUNC(C13)</f>
        <v>0</v>
      </c>
      <c r="E13">
        <f t="shared" ref="E13" si="16">C13-D13</f>
        <v>0.25</v>
      </c>
      <c r="G13">
        <f>G9+G12</f>
        <v>0.25</v>
      </c>
      <c r="H13">
        <f t="shared" si="12"/>
        <v>0</v>
      </c>
      <c r="I13">
        <f t="shared" si="10"/>
        <v>0.25</v>
      </c>
    </row>
    <row r="15" spans="1:12" ht="13" x14ac:dyDescent="0.3">
      <c r="A15" s="5" t="s">
        <v>54</v>
      </c>
      <c r="B15" s="5"/>
      <c r="C15" s="5" t="s">
        <v>18</v>
      </c>
      <c r="D15" s="5"/>
      <c r="E15" s="5"/>
      <c r="H15" s="5" t="s">
        <v>19</v>
      </c>
      <c r="L15" s="5"/>
    </row>
    <row r="16" spans="1:12" x14ac:dyDescent="0.25">
      <c r="G16" s="2" t="s">
        <v>90</v>
      </c>
      <c r="H16" s="2" t="s">
        <v>89</v>
      </c>
    </row>
    <row r="17" spans="1:8" x14ac:dyDescent="0.25">
      <c r="A17" t="s">
        <v>1</v>
      </c>
      <c r="B17">
        <v>380</v>
      </c>
      <c r="C17">
        <f>'400 Series Surface Metric'!Surface400*'400'!B17</f>
        <v>0</v>
      </c>
      <c r="G17">
        <f>'400 Series Flush Metric'!Flush400*'400'!B17</f>
        <v>0</v>
      </c>
      <c r="H17">
        <f>'400 Series Invisible Flush'!Flush400*'400'!B17</f>
        <v>0</v>
      </c>
    </row>
    <row r="18" spans="1:8" x14ac:dyDescent="0.25">
      <c r="A18" t="s">
        <v>3</v>
      </c>
      <c r="B18">
        <v>155</v>
      </c>
      <c r="C18">
        <f>'400 Series Surface Metric'!C4*'400'!B18</f>
        <v>0</v>
      </c>
      <c r="G18">
        <f>'400 Series Flush Metric'!C4*'400'!B18</f>
        <v>0</v>
      </c>
      <c r="H18">
        <f>'400 Series Invisible Flush'!C4*'400'!B18</f>
        <v>0</v>
      </c>
    </row>
    <row r="19" spans="1:8" x14ac:dyDescent="0.25">
      <c r="A19" t="s">
        <v>87</v>
      </c>
      <c r="B19">
        <v>3</v>
      </c>
      <c r="C19">
        <f>'400 Series Surface Metric'!C5*'400'!B19</f>
        <v>0</v>
      </c>
      <c r="G19">
        <f>'400 Series Flush Metric'!C5*'400'!B19</f>
        <v>0</v>
      </c>
    </row>
    <row r="20" spans="1:8" ht="13" x14ac:dyDescent="0.3">
      <c r="A20" s="5" t="s">
        <v>88</v>
      </c>
      <c r="B20" s="5">
        <v>2</v>
      </c>
      <c r="H20">
        <f>'400 Series Invisible Flush'!C5*'400'!B20</f>
        <v>0</v>
      </c>
    </row>
    <row r="21" spans="1:8" x14ac:dyDescent="0.25">
      <c r="A21" t="s">
        <v>26</v>
      </c>
      <c r="B21">
        <v>804</v>
      </c>
      <c r="C21">
        <f>'400 Series Surface Metric'!C6*'400'!B21</f>
        <v>0</v>
      </c>
      <c r="G21">
        <f>'400 Series Flush Metric'!C6*'400'!B21</f>
        <v>0</v>
      </c>
      <c r="H21">
        <f>'400 Series Invisible Flush'!C6*'400'!B21</f>
        <v>0</v>
      </c>
    </row>
    <row r="22" spans="1:8" x14ac:dyDescent="0.25">
      <c r="A22" s="3" t="s">
        <v>4</v>
      </c>
      <c r="B22">
        <v>908</v>
      </c>
      <c r="C22">
        <f>'400 Series Surface Metric'!C7*'400'!B22</f>
        <v>0</v>
      </c>
      <c r="G22">
        <f>'400 Series Flush Metric'!C7*'400'!B22</f>
        <v>0</v>
      </c>
      <c r="H22">
        <f>'400 Series Invisible Flush'!C7*'400'!B22</f>
        <v>0</v>
      </c>
    </row>
    <row r="24" spans="1:8" x14ac:dyDescent="0.25">
      <c r="A24" t="s">
        <v>5</v>
      </c>
      <c r="C24">
        <f>SUM(C17:C22)</f>
        <v>0</v>
      </c>
      <c r="G24">
        <f>SUM(G17:G22)</f>
        <v>0</v>
      </c>
      <c r="H24">
        <f>SUM(H17:H22)</f>
        <v>0</v>
      </c>
    </row>
    <row r="25" spans="1:8" x14ac:dyDescent="0.25">
      <c r="A25" t="s">
        <v>6</v>
      </c>
      <c r="C25">
        <v>20</v>
      </c>
      <c r="G25">
        <f>C25</f>
        <v>20</v>
      </c>
      <c r="H25">
        <v>20</v>
      </c>
    </row>
    <row r="26" spans="1:8" x14ac:dyDescent="0.25">
      <c r="A26" t="s">
        <v>7</v>
      </c>
      <c r="C26">
        <f>C24-C25</f>
        <v>-20</v>
      </c>
      <c r="G26">
        <f>G24-G25</f>
        <v>-20</v>
      </c>
      <c r="H26">
        <f>H24-H25</f>
        <v>-20</v>
      </c>
    </row>
    <row r="27" spans="1:8" x14ac:dyDescent="0.25">
      <c r="A27" s="3"/>
      <c r="F27" s="3" t="s">
        <v>58</v>
      </c>
      <c r="G27">
        <v>6</v>
      </c>
      <c r="H27">
        <v>4</v>
      </c>
    </row>
    <row r="28" spans="1:8" x14ac:dyDescent="0.25">
      <c r="F28" t="s">
        <v>13</v>
      </c>
      <c r="G28">
        <f>G24+G27</f>
        <v>6</v>
      </c>
      <c r="H28">
        <f>H24+H27</f>
        <v>4</v>
      </c>
    </row>
  </sheetData>
  <sheetProtection algorithmName="SHA-512" hashValue="pfoH3q021XVcJb/LyC3Pbupf/9jpny/0wxVa5+8FQYZ1q1opgwF76dJOqUX9wz4TeFZcEzrRXbL2qvrKBKRgVg==" saltValue="xc040wdOIhdwFBRIhy7AbQ==" spinCount="100000" sheet="1" selectLockedCells="1"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Main</vt:lpstr>
      <vt:lpstr> 400 Series Surface Imperial</vt:lpstr>
      <vt:lpstr>400 Series Surface Metric</vt:lpstr>
      <vt:lpstr>400 Series Flush Imperial</vt:lpstr>
      <vt:lpstr>400 Series Flush Metric</vt:lpstr>
      <vt:lpstr>400 Series Invisible Flush</vt:lpstr>
      <vt:lpstr>200 Series Imperial</vt:lpstr>
      <vt:lpstr>200 Series Metric</vt:lpstr>
      <vt:lpstr>400</vt:lpstr>
      <vt:lpstr>200</vt:lpstr>
      <vt:lpstr>Table</vt:lpstr>
      <vt:lpstr>DECIMAL</vt:lpstr>
      <vt:lpstr>'400 Series Flush Metric'!Flush400</vt:lpstr>
      <vt:lpstr>'400 Series Invisible Flush'!Flush400</vt:lpstr>
      <vt:lpstr>Flush400</vt:lpstr>
      <vt:lpstr>FRACTION</vt:lpstr>
      <vt:lpstr>INCHES</vt:lpstr>
      <vt:lpstr>'200 Series Metric'!Surface200</vt:lpstr>
      <vt:lpstr>Surface200</vt:lpstr>
      <vt:lpstr>'400 Series Surface Metric'!Surface400</vt:lpstr>
      <vt:lpstr>Surface400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Victoria (US/SA-TRP)</dc:creator>
  <cp:lastModifiedBy>Latta Kera (BSH RNA/MK-GGB)</cp:lastModifiedBy>
  <cp:lastPrinted>2011-10-07T08:48:57Z</cp:lastPrinted>
  <dcterms:created xsi:type="dcterms:W3CDTF">2011-08-29T07:34:19Z</dcterms:created>
  <dcterms:modified xsi:type="dcterms:W3CDTF">2024-08-21T12:52:37Z</dcterms:modified>
</cp:coreProperties>
</file>